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66925"/>
  <mc:AlternateContent xmlns:mc="http://schemas.openxmlformats.org/markup-compatibility/2006">
    <mc:Choice Requires="x15">
      <x15ac:absPath xmlns:x15ac="http://schemas.microsoft.com/office/spreadsheetml/2010/11/ac" url="C:\Users\gaelle.embs\Documents\0.01.outils-procédures\programme d'intervention\déploiement 2023-2025\fiche financière\Version_V2.2\"/>
    </mc:Choice>
  </mc:AlternateContent>
  <xr:revisionPtr revIDLastSave="0" documentId="13_ncr:1_{238E4149-072F-4389-8F25-769F41C3E6F5}" xr6:coauthVersionLast="36" xr6:coauthVersionMax="36" xr10:uidLastSave="{00000000-0000-0000-0000-000000000000}"/>
  <bookViews>
    <workbookView xWindow="0" yWindow="0" windowWidth="20430" windowHeight="6510" tabRatio="956" firstSheet="10" activeTab="21" xr2:uid="{E93C66F2-C0CA-4345-A550-15DFB0F079AC}"/>
  </bookViews>
  <sheets>
    <sheet name="0 - Lisez-moi" sheetId="3" r:id="rId1"/>
    <sheet name="Demandeur 1" sheetId="4" r:id="rId2"/>
    <sheet name="Demandeur 2" sheetId="11" r:id="rId3"/>
    <sheet name="Demandeur 3" sheetId="12" r:id="rId4"/>
    <sheet name="Demandeur 4" sheetId="13" r:id="rId5"/>
    <sheet name="Demandeur 5" sheetId="14" r:id="rId6"/>
    <sheet name="Demandeur 6" sheetId="16" r:id="rId7"/>
    <sheet name="Demandeur 7" sheetId="17" r:id="rId8"/>
    <sheet name="Demandeur 8" sheetId="18" r:id="rId9"/>
    <sheet name="Demandeur 9" sheetId="19" r:id="rId10"/>
    <sheet name="Demandeur 10" sheetId="20" r:id="rId11"/>
    <sheet name="Demandeur 11" sheetId="21" r:id="rId12"/>
    <sheet name="Demandeur 12" sheetId="22" r:id="rId13"/>
    <sheet name="Demandeur 13" sheetId="23" r:id="rId14"/>
    <sheet name="Demandeur 14" sheetId="24" r:id="rId15"/>
    <sheet name="Demandeur 15" sheetId="25" r:id="rId16"/>
    <sheet name="Demandeur 16" sheetId="26" r:id="rId17"/>
    <sheet name="Demandeur 17" sheetId="27" r:id="rId18"/>
    <sheet name="Demandeur 18" sheetId="28" r:id="rId19"/>
    <sheet name="Demandeur 19" sheetId="29" r:id="rId20"/>
    <sheet name="Demandeur 20" sheetId="30" r:id="rId21"/>
    <sheet name="Synthèse" sheetId="15" r:id="rId22"/>
  </sheets>
  <definedNames>
    <definedName name="_ftn1" localSheetId="1">'Demandeur 1'!#REF!</definedName>
    <definedName name="_ftn1" localSheetId="10">'Demandeur 10'!#REF!</definedName>
    <definedName name="_ftn1" localSheetId="11">'Demandeur 11'!#REF!</definedName>
    <definedName name="_ftn1" localSheetId="12">'Demandeur 12'!#REF!</definedName>
    <definedName name="_ftn1" localSheetId="13">'Demandeur 13'!#REF!</definedName>
    <definedName name="_ftn1" localSheetId="14">'Demandeur 14'!#REF!</definedName>
    <definedName name="_ftn1" localSheetId="15">'Demandeur 15'!#REF!</definedName>
    <definedName name="_ftn1" localSheetId="16">'Demandeur 16'!#REF!</definedName>
    <definedName name="_ftn1" localSheetId="17">'Demandeur 17'!#REF!</definedName>
    <definedName name="_ftn1" localSheetId="18">'Demandeur 18'!#REF!</definedName>
    <definedName name="_ftn1" localSheetId="19">'Demandeur 19'!#REF!</definedName>
    <definedName name="_ftn1" localSheetId="2">'Demandeur 2'!#REF!</definedName>
    <definedName name="_ftn1" localSheetId="20">'Demandeur 20'!#REF!</definedName>
    <definedName name="_ftn1" localSheetId="3">'Demandeur 3'!#REF!</definedName>
    <definedName name="_ftn1" localSheetId="4">'Demandeur 4'!#REF!</definedName>
    <definedName name="_ftn1" localSheetId="5">'Demandeur 5'!#REF!</definedName>
    <definedName name="_ftn1" localSheetId="6">'Demandeur 6'!#REF!</definedName>
    <definedName name="_ftn1" localSheetId="7">'Demandeur 7'!#REF!</definedName>
    <definedName name="_ftn1" localSheetId="8">'Demandeur 8'!#REF!</definedName>
    <definedName name="_ftn1" localSheetId="9">'Demandeur 9'!#REF!</definedName>
    <definedName name="_ftn1" localSheetId="21">Synthèse!#REF!</definedName>
    <definedName name="_ftnref1" localSheetId="1">'Demandeur 1'!#REF!</definedName>
    <definedName name="_ftnref1" localSheetId="10">'Demandeur 10'!#REF!</definedName>
    <definedName name="_ftnref1" localSheetId="11">'Demandeur 11'!#REF!</definedName>
    <definedName name="_ftnref1" localSheetId="12">'Demandeur 12'!#REF!</definedName>
    <definedName name="_ftnref1" localSheetId="13">'Demandeur 13'!#REF!</definedName>
    <definedName name="_ftnref1" localSheetId="14">'Demandeur 14'!#REF!</definedName>
    <definedName name="_ftnref1" localSheetId="15">'Demandeur 15'!#REF!</definedName>
    <definedName name="_ftnref1" localSheetId="16">'Demandeur 16'!#REF!</definedName>
    <definedName name="_ftnref1" localSheetId="17">'Demandeur 17'!#REF!</definedName>
    <definedName name="_ftnref1" localSheetId="18">'Demandeur 18'!#REF!</definedName>
    <definedName name="_ftnref1" localSheetId="19">'Demandeur 19'!#REF!</definedName>
    <definedName name="_ftnref1" localSheetId="2">'Demandeur 2'!#REF!</definedName>
    <definedName name="_ftnref1" localSheetId="20">'Demandeur 20'!#REF!</definedName>
    <definedName name="_ftnref1" localSheetId="3">'Demandeur 3'!#REF!</definedName>
    <definedName name="_ftnref1" localSheetId="4">'Demandeur 4'!#REF!</definedName>
    <definedName name="_ftnref1" localSheetId="5">'Demandeur 5'!#REF!</definedName>
    <definedName name="_ftnref1" localSheetId="6">'Demandeur 6'!#REF!</definedName>
    <definedName name="_ftnref1" localSheetId="7">'Demandeur 7'!#REF!</definedName>
    <definedName name="_ftnref1" localSheetId="8">'Demandeur 8'!#REF!</definedName>
    <definedName name="_ftnref1" localSheetId="9">'Demandeur 9'!#REF!</definedName>
    <definedName name="_ftnref1" localSheetId="21">Synthèse!#REF!</definedName>
    <definedName name="_xlnm.Print_Titles" localSheetId="1">'Demandeur 1'!$A:$A</definedName>
    <definedName name="_xlnm.Print_Titles" localSheetId="10">'Demandeur 10'!$A:$A</definedName>
    <definedName name="_xlnm.Print_Titles" localSheetId="11">'Demandeur 11'!$A:$A</definedName>
    <definedName name="_xlnm.Print_Titles" localSheetId="12">'Demandeur 12'!$A:$A</definedName>
    <definedName name="_xlnm.Print_Titles" localSheetId="13">'Demandeur 13'!$A:$A</definedName>
    <definedName name="_xlnm.Print_Titles" localSheetId="14">'Demandeur 14'!$A:$A</definedName>
    <definedName name="_xlnm.Print_Titles" localSheetId="15">'Demandeur 15'!$A:$A</definedName>
    <definedName name="_xlnm.Print_Titles" localSheetId="16">'Demandeur 16'!$A:$A</definedName>
    <definedName name="_xlnm.Print_Titles" localSheetId="17">'Demandeur 17'!$A:$A</definedName>
    <definedName name="_xlnm.Print_Titles" localSheetId="18">'Demandeur 18'!$A:$A</definedName>
    <definedName name="_xlnm.Print_Titles" localSheetId="19">'Demandeur 19'!$A:$A</definedName>
    <definedName name="_xlnm.Print_Titles" localSheetId="2">'Demandeur 2'!$A:$A</definedName>
    <definedName name="_xlnm.Print_Titles" localSheetId="20">'Demandeur 20'!$A:$A</definedName>
    <definedName name="_xlnm.Print_Titles" localSheetId="3">'Demandeur 3'!$A:$A</definedName>
    <definedName name="_xlnm.Print_Titles" localSheetId="4">'Demandeur 4'!$A:$A</definedName>
    <definedName name="_xlnm.Print_Titles" localSheetId="5">'Demandeur 5'!$A:$A</definedName>
    <definedName name="_xlnm.Print_Titles" localSheetId="6">'Demandeur 6'!$A:$A</definedName>
    <definedName name="_xlnm.Print_Titles" localSheetId="7">'Demandeur 7'!$A:$A</definedName>
    <definedName name="_xlnm.Print_Titles" localSheetId="8">'Demandeur 8'!$A:$A</definedName>
    <definedName name="_xlnm.Print_Titles" localSheetId="9">'Demandeur 9'!$A:$A</definedName>
    <definedName name="_xlnm.Print_Titles" localSheetId="21">Synthèse!$A:$A</definedName>
    <definedName name="_xlnm.Print_Area" localSheetId="0">'0 - Lisez-moi'!$A$1:$D$107</definedName>
    <definedName name="_xlnm.Print_Area" localSheetId="1">'Demandeur 1'!$A$1:$G$126</definedName>
    <definedName name="_xlnm.Print_Area" localSheetId="10">'Demandeur 10'!$A$1:$G$126</definedName>
    <definedName name="_xlnm.Print_Area" localSheetId="11">'Demandeur 11'!$A$1:$G$126</definedName>
    <definedName name="_xlnm.Print_Area" localSheetId="12">'Demandeur 12'!$A$1:$G$126</definedName>
    <definedName name="_xlnm.Print_Area" localSheetId="13">'Demandeur 13'!$A$1:$G$126</definedName>
    <definedName name="_xlnm.Print_Area" localSheetId="14">'Demandeur 14'!$A$1:$G$126</definedName>
    <definedName name="_xlnm.Print_Area" localSheetId="15">'Demandeur 15'!$A$1:$G$126</definedName>
    <definedName name="_xlnm.Print_Area" localSheetId="16">'Demandeur 16'!$A$1:$G$126</definedName>
    <definedName name="_xlnm.Print_Area" localSheetId="17">'Demandeur 17'!$A$1:$G$126</definedName>
    <definedName name="_xlnm.Print_Area" localSheetId="18">'Demandeur 18'!$A$1:$G$126</definedName>
    <definedName name="_xlnm.Print_Area" localSheetId="19">'Demandeur 19'!$A$1:$G$126</definedName>
    <definedName name="_xlnm.Print_Area" localSheetId="2">'Demandeur 2'!$A$1:$G$126</definedName>
    <definedName name="_xlnm.Print_Area" localSheetId="20">'Demandeur 20'!$A$1:$G$126</definedName>
    <definedName name="_xlnm.Print_Area" localSheetId="3">'Demandeur 3'!$A$1:$G$126</definedName>
    <definedName name="_xlnm.Print_Area" localSheetId="4">'Demandeur 4'!$A$1:$G$126</definedName>
    <definedName name="_xlnm.Print_Area" localSheetId="5">'Demandeur 5'!$A$1:$G$126</definedName>
    <definedName name="_xlnm.Print_Area" localSheetId="6">'Demandeur 6'!$A$1:$G$126</definedName>
    <definedName name="_xlnm.Print_Area" localSheetId="7">'Demandeur 7'!$A$1:$G$126</definedName>
    <definedName name="_xlnm.Print_Area" localSheetId="8">'Demandeur 8'!$A$1:$G$126</definedName>
    <definedName name="_xlnm.Print_Area" localSheetId="9">'Demandeur 9'!$A$1:$G$126</definedName>
    <definedName name="_xlnm.Print_Area" localSheetId="21">Synthèse!$A$1:$G$97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5" l="1"/>
  <c r="A1" i="11"/>
  <c r="A1" i="12"/>
  <c r="A1" i="13"/>
  <c r="A1" i="14"/>
  <c r="A1" i="16"/>
  <c r="A1" i="17"/>
  <c r="A1" i="18"/>
  <c r="A1" i="19"/>
  <c r="A1" i="20"/>
  <c r="A1" i="21"/>
  <c r="A1" i="22"/>
  <c r="A1" i="23"/>
  <c r="A1" i="24"/>
  <c r="A1" i="25"/>
  <c r="A1" i="26"/>
  <c r="A1" i="27"/>
  <c r="A1" i="28"/>
  <c r="A1" i="29"/>
  <c r="A1" i="30"/>
  <c r="A1" i="4"/>
  <c r="F91" i="17" l="1"/>
  <c r="F88" i="17"/>
  <c r="B88" i="15" l="1"/>
  <c r="G76" i="15" l="1"/>
  <c r="G75" i="15"/>
  <c r="G74" i="15"/>
  <c r="G73" i="15"/>
  <c r="G72" i="15"/>
  <c r="G71" i="15"/>
  <c r="G70" i="15"/>
  <c r="G69" i="15"/>
  <c r="G68" i="15"/>
  <c r="G67" i="15"/>
  <c r="G66" i="15"/>
  <c r="G65" i="15"/>
  <c r="G64" i="15"/>
  <c r="G63" i="15"/>
  <c r="G62" i="15"/>
  <c r="G58" i="15"/>
  <c r="E76" i="15"/>
  <c r="E75" i="15"/>
  <c r="E74" i="15"/>
  <c r="E73" i="15"/>
  <c r="E72" i="15"/>
  <c r="E71" i="15"/>
  <c r="E70" i="15"/>
  <c r="E69" i="15"/>
  <c r="E68" i="15"/>
  <c r="E67" i="15"/>
  <c r="E66" i="15"/>
  <c r="E65" i="15"/>
  <c r="E64" i="15"/>
  <c r="E63" i="15"/>
  <c r="E62" i="15"/>
  <c r="E58" i="15"/>
  <c r="A45" i="11"/>
  <c r="A45" i="12"/>
  <c r="A45" i="13"/>
  <c r="A45" i="14"/>
  <c r="A45" i="16"/>
  <c r="A45" i="17"/>
  <c r="A45" i="18"/>
  <c r="A45" i="19"/>
  <c r="A45" i="20"/>
  <c r="A45" i="21"/>
  <c r="A45" i="22"/>
  <c r="A45" i="23"/>
  <c r="A45" i="24"/>
  <c r="A45" i="25"/>
  <c r="A45" i="26"/>
  <c r="A45" i="27"/>
  <c r="A45" i="28"/>
  <c r="A45" i="29"/>
  <c r="A45" i="30"/>
  <c r="A45" i="4"/>
  <c r="A69" i="11"/>
  <c r="A69" i="12"/>
  <c r="A69" i="13"/>
  <c r="A69" i="14"/>
  <c r="A69" i="16"/>
  <c r="A69" i="18"/>
  <c r="A69" i="19"/>
  <c r="A69" i="20"/>
  <c r="A69" i="21"/>
  <c r="A69" i="22"/>
  <c r="A69" i="23"/>
  <c r="A69" i="24"/>
  <c r="A69" i="25"/>
  <c r="A69" i="26"/>
  <c r="A69" i="27"/>
  <c r="A69" i="28"/>
  <c r="A69" i="29"/>
  <c r="A69" i="30"/>
  <c r="A69" i="4"/>
  <c r="A65" i="15" l="1"/>
  <c r="A66" i="15"/>
  <c r="A67" i="15"/>
  <c r="A68" i="15"/>
  <c r="A69" i="15"/>
  <c r="A70" i="15"/>
  <c r="A71" i="15"/>
  <c r="A72" i="15"/>
  <c r="A73" i="15"/>
  <c r="A74" i="15"/>
  <c r="A75" i="15"/>
  <c r="A76" i="15"/>
  <c r="A62" i="15"/>
  <c r="A63" i="15"/>
  <c r="A64" i="15"/>
  <c r="A59" i="15"/>
  <c r="A60" i="15"/>
  <c r="A61" i="15"/>
  <c r="B86" i="15"/>
  <c r="E86" i="15" s="1"/>
  <c r="B85" i="15"/>
  <c r="D85" i="15" s="1"/>
  <c r="G15" i="15"/>
  <c r="G11" i="15"/>
  <c r="C85" i="15" l="1"/>
  <c r="B87" i="15"/>
  <c r="E85" i="15"/>
  <c r="C86" i="15"/>
  <c r="D86" i="15"/>
  <c r="D12" i="11"/>
  <c r="D12" i="12"/>
  <c r="D12" i="13"/>
  <c r="D12" i="14"/>
  <c r="D12" i="16"/>
  <c r="D12" i="17"/>
  <c r="D12" i="18"/>
  <c r="F12" i="19"/>
  <c r="D12" i="19"/>
  <c r="D12" i="20"/>
  <c r="D12" i="21"/>
  <c r="D12" i="22"/>
  <c r="F12" i="23"/>
  <c r="D12" i="23"/>
  <c r="D12" i="24"/>
  <c r="D12" i="25"/>
  <c r="D12" i="26"/>
  <c r="D12" i="27"/>
  <c r="F12" i="28"/>
  <c r="D12" i="28"/>
  <c r="D12" i="29"/>
  <c r="D12" i="30"/>
  <c r="D12" i="4"/>
  <c r="J111" i="11"/>
  <c r="J110" i="11"/>
  <c r="J109" i="11"/>
  <c r="J108" i="11"/>
  <c r="J107" i="11"/>
  <c r="J106" i="11"/>
  <c r="J105" i="11"/>
  <c r="J104" i="11"/>
  <c r="J103" i="11"/>
  <c r="J102" i="11"/>
  <c r="J100" i="11"/>
  <c r="J94" i="11"/>
  <c r="J93" i="11"/>
  <c r="J92" i="11"/>
  <c r="J91" i="11"/>
  <c r="J90" i="11"/>
  <c r="J89" i="11"/>
  <c r="J88" i="11"/>
  <c r="J87" i="11"/>
  <c r="J86" i="11"/>
  <c r="J85" i="11"/>
  <c r="J83" i="11"/>
  <c r="M79" i="11"/>
  <c r="J42" i="11" s="1"/>
  <c r="J43" i="11" s="1"/>
  <c r="M77" i="11"/>
  <c r="J72" i="11"/>
  <c r="M69" i="11"/>
  <c r="L63" i="11"/>
  <c r="M64" i="11" s="1"/>
  <c r="M48" i="11"/>
  <c r="F12" i="11" s="1"/>
  <c r="J32" i="11"/>
  <c r="K31" i="11"/>
  <c r="J28" i="11"/>
  <c r="J27" i="11"/>
  <c r="J26" i="11"/>
  <c r="J25" i="11"/>
  <c r="J24" i="11"/>
  <c r="J21" i="11"/>
  <c r="J20" i="11"/>
  <c r="J19" i="11"/>
  <c r="J18" i="11"/>
  <c r="J111" i="12"/>
  <c r="J110" i="12"/>
  <c r="J109" i="12"/>
  <c r="J108" i="12"/>
  <c r="J107" i="12"/>
  <c r="J106" i="12"/>
  <c r="J105" i="12"/>
  <c r="J104" i="12"/>
  <c r="J103" i="12"/>
  <c r="J102" i="12"/>
  <c r="J100" i="12"/>
  <c r="J94" i="12"/>
  <c r="J93" i="12"/>
  <c r="J92" i="12"/>
  <c r="J91" i="12"/>
  <c r="J90" i="12"/>
  <c r="J89" i="12"/>
  <c r="J88" i="12"/>
  <c r="J87" i="12"/>
  <c r="J86" i="12"/>
  <c r="J85" i="12"/>
  <c r="J83" i="12"/>
  <c r="M79" i="12"/>
  <c r="J42" i="12" s="1"/>
  <c r="J43" i="12" s="1"/>
  <c r="M77" i="12"/>
  <c r="J72" i="12"/>
  <c r="M69" i="12"/>
  <c r="L63" i="12"/>
  <c r="M64" i="12" s="1"/>
  <c r="M48" i="12"/>
  <c r="F12" i="12" s="1"/>
  <c r="J32" i="12"/>
  <c r="K31" i="12"/>
  <c r="J28" i="12"/>
  <c r="J27" i="12"/>
  <c r="J26" i="12"/>
  <c r="J25" i="12"/>
  <c r="J24" i="12"/>
  <c r="J21" i="12"/>
  <c r="J20" i="12"/>
  <c r="J19" i="12"/>
  <c r="J18" i="12"/>
  <c r="J111" i="13"/>
  <c r="J110" i="13"/>
  <c r="J109" i="13"/>
  <c r="J108" i="13"/>
  <c r="J107" i="13"/>
  <c r="J106" i="13"/>
  <c r="J105" i="13"/>
  <c r="J104" i="13"/>
  <c r="J103" i="13"/>
  <c r="J102" i="13"/>
  <c r="J100" i="13"/>
  <c r="J94" i="13"/>
  <c r="J93" i="13"/>
  <c r="J92" i="13"/>
  <c r="J91" i="13"/>
  <c r="J90" i="13"/>
  <c r="J89" i="13"/>
  <c r="J88" i="13"/>
  <c r="J87" i="13"/>
  <c r="J86" i="13"/>
  <c r="J85" i="13"/>
  <c r="J83" i="13"/>
  <c r="M79" i="13"/>
  <c r="J42" i="13" s="1"/>
  <c r="J43" i="13" s="1"/>
  <c r="M77" i="13"/>
  <c r="J72" i="13"/>
  <c r="M69" i="13"/>
  <c r="L63" i="13"/>
  <c r="M64" i="13" s="1"/>
  <c r="M48" i="13"/>
  <c r="F12" i="13" s="1"/>
  <c r="J32" i="13"/>
  <c r="K31" i="13"/>
  <c r="J28" i="13"/>
  <c r="J27" i="13"/>
  <c r="J26" i="13"/>
  <c r="J25" i="13"/>
  <c r="J24" i="13"/>
  <c r="J21" i="13"/>
  <c r="J20" i="13"/>
  <c r="J19" i="13"/>
  <c r="J18" i="13"/>
  <c r="J111" i="14"/>
  <c r="J110" i="14"/>
  <c r="J109" i="14"/>
  <c r="J108" i="14"/>
  <c r="J107" i="14"/>
  <c r="J106" i="14"/>
  <c r="J105" i="14"/>
  <c r="J104" i="14"/>
  <c r="J103" i="14"/>
  <c r="J102" i="14"/>
  <c r="J100" i="14"/>
  <c r="J94" i="14"/>
  <c r="J93" i="14"/>
  <c r="J92" i="14"/>
  <c r="J91" i="14"/>
  <c r="J90" i="14"/>
  <c r="J89" i="14"/>
  <c r="J88" i="14"/>
  <c r="J87" i="14"/>
  <c r="J86" i="14"/>
  <c r="J85" i="14"/>
  <c r="J83" i="14"/>
  <c r="M79" i="14"/>
  <c r="J42" i="14" s="1"/>
  <c r="J43" i="14" s="1"/>
  <c r="M77" i="14"/>
  <c r="J72" i="14"/>
  <c r="M69" i="14"/>
  <c r="L63" i="14"/>
  <c r="M64" i="14" s="1"/>
  <c r="M48" i="14"/>
  <c r="F12" i="14" s="1"/>
  <c r="J32" i="14"/>
  <c r="K31" i="14"/>
  <c r="J28" i="14"/>
  <c r="J27" i="14"/>
  <c r="J26" i="14"/>
  <c r="J25" i="14"/>
  <c r="J24" i="14"/>
  <c r="J21" i="14"/>
  <c r="J20" i="14"/>
  <c r="J19" i="14"/>
  <c r="J18" i="14"/>
  <c r="J111" i="16"/>
  <c r="J110" i="16"/>
  <c r="J109" i="16"/>
  <c r="J108" i="16"/>
  <c r="J107" i="16"/>
  <c r="J106" i="16"/>
  <c r="J105" i="16"/>
  <c r="J104" i="16"/>
  <c r="J103" i="16"/>
  <c r="J102" i="16"/>
  <c r="J100" i="16"/>
  <c r="J94" i="16"/>
  <c r="J93" i="16"/>
  <c r="J92" i="16"/>
  <c r="J91" i="16"/>
  <c r="J90" i="16"/>
  <c r="J89" i="16"/>
  <c r="J88" i="16"/>
  <c r="J87" i="16"/>
  <c r="J86" i="16"/>
  <c r="J85" i="16"/>
  <c r="J83" i="16"/>
  <c r="M79" i="16"/>
  <c r="J42" i="16" s="1"/>
  <c r="J43" i="16" s="1"/>
  <c r="M77" i="16"/>
  <c r="J72" i="16"/>
  <c r="M69" i="16"/>
  <c r="L63" i="16"/>
  <c r="M64" i="16" s="1"/>
  <c r="M48" i="16"/>
  <c r="F12" i="16" s="1"/>
  <c r="J32" i="16"/>
  <c r="K31" i="16"/>
  <c r="J28" i="16"/>
  <c r="J27" i="16"/>
  <c r="J26" i="16"/>
  <c r="J25" i="16"/>
  <c r="K25" i="16" s="1"/>
  <c r="J24" i="16"/>
  <c r="J21" i="16"/>
  <c r="J20" i="16"/>
  <c r="J19" i="16"/>
  <c r="J18" i="16"/>
  <c r="J111" i="17"/>
  <c r="J110" i="17"/>
  <c r="J109" i="17"/>
  <c r="J108" i="17"/>
  <c r="J107" i="17"/>
  <c r="J106" i="17"/>
  <c r="J105" i="17"/>
  <c r="J104" i="17"/>
  <c r="J103" i="17"/>
  <c r="J102" i="17"/>
  <c r="J100" i="17"/>
  <c r="J94" i="17"/>
  <c r="J93" i="17"/>
  <c r="J92" i="17"/>
  <c r="J91" i="17"/>
  <c r="J90" i="17"/>
  <c r="J89" i="17"/>
  <c r="J88" i="17"/>
  <c r="J87" i="17"/>
  <c r="J86" i="17"/>
  <c r="J85" i="17"/>
  <c r="J83" i="17"/>
  <c r="M79" i="17"/>
  <c r="J42" i="17" s="1"/>
  <c r="J43" i="17" s="1"/>
  <c r="M77" i="17"/>
  <c r="J72" i="17"/>
  <c r="M69" i="17"/>
  <c r="L63" i="17"/>
  <c r="M64" i="17" s="1"/>
  <c r="M48" i="17"/>
  <c r="F12" i="17" s="1"/>
  <c r="J32" i="17"/>
  <c r="K31" i="17"/>
  <c r="J28" i="17"/>
  <c r="J27" i="17"/>
  <c r="J26" i="17"/>
  <c r="J25" i="17"/>
  <c r="J24" i="17"/>
  <c r="J21" i="17"/>
  <c r="J20" i="17"/>
  <c r="J19" i="17"/>
  <c r="J18" i="17"/>
  <c r="J111" i="18"/>
  <c r="J110" i="18"/>
  <c r="J109" i="18"/>
  <c r="J108" i="18"/>
  <c r="J107" i="18"/>
  <c r="J106" i="18"/>
  <c r="J105" i="18"/>
  <c r="J104" i="18"/>
  <c r="J103" i="18"/>
  <c r="J102" i="18"/>
  <c r="J100" i="18"/>
  <c r="J94" i="18"/>
  <c r="J93" i="18"/>
  <c r="J92" i="18"/>
  <c r="J91" i="18"/>
  <c r="J90" i="18"/>
  <c r="J89" i="18"/>
  <c r="J88" i="18"/>
  <c r="J87" i="18"/>
  <c r="J86" i="18"/>
  <c r="J85" i="18"/>
  <c r="J83" i="18"/>
  <c r="M79" i="18"/>
  <c r="J42" i="18" s="1"/>
  <c r="J43" i="18" s="1"/>
  <c r="M77" i="18"/>
  <c r="J72" i="18"/>
  <c r="M69" i="18"/>
  <c r="L63" i="18"/>
  <c r="M64" i="18" s="1"/>
  <c r="M48" i="18"/>
  <c r="F12" i="18" s="1"/>
  <c r="J32" i="18"/>
  <c r="K31" i="18"/>
  <c r="J28" i="18"/>
  <c r="J27" i="18"/>
  <c r="J26" i="18"/>
  <c r="J25" i="18"/>
  <c r="K25" i="18" s="1"/>
  <c r="J24" i="18"/>
  <c r="J21" i="18"/>
  <c r="J20" i="18"/>
  <c r="J19" i="18"/>
  <c r="J18" i="18"/>
  <c r="J111" i="19"/>
  <c r="J110" i="19"/>
  <c r="J109" i="19"/>
  <c r="J108" i="19"/>
  <c r="J107" i="19"/>
  <c r="J106" i="19"/>
  <c r="J105" i="19"/>
  <c r="J104" i="19"/>
  <c r="J103" i="19"/>
  <c r="J102" i="19"/>
  <c r="J100" i="19"/>
  <c r="J94" i="19"/>
  <c r="J93" i="19"/>
  <c r="J92" i="19"/>
  <c r="J91" i="19"/>
  <c r="J90" i="19"/>
  <c r="J89" i="19"/>
  <c r="J88" i="19"/>
  <c r="J87" i="19"/>
  <c r="J86" i="19"/>
  <c r="J85" i="19"/>
  <c r="J83" i="19"/>
  <c r="M79" i="19"/>
  <c r="J42" i="19" s="1"/>
  <c r="J43" i="19" s="1"/>
  <c r="M77" i="19"/>
  <c r="J72" i="19"/>
  <c r="M69" i="19"/>
  <c r="L63" i="19"/>
  <c r="M64" i="19" s="1"/>
  <c r="M48" i="19"/>
  <c r="J32" i="19"/>
  <c r="K31" i="19"/>
  <c r="J28" i="19"/>
  <c r="J27" i="19"/>
  <c r="J26" i="19"/>
  <c r="J25" i="19"/>
  <c r="J24" i="19"/>
  <c r="J21" i="19"/>
  <c r="J20" i="19"/>
  <c r="J19" i="19"/>
  <c r="J18" i="19"/>
  <c r="J111" i="20"/>
  <c r="J110" i="20"/>
  <c r="J109" i="20"/>
  <c r="J108" i="20"/>
  <c r="J107" i="20"/>
  <c r="J106" i="20"/>
  <c r="J105" i="20"/>
  <c r="J104" i="20"/>
  <c r="J103" i="20"/>
  <c r="J102" i="20"/>
  <c r="J100" i="20"/>
  <c r="J94" i="20"/>
  <c r="J93" i="20"/>
  <c r="J92" i="20"/>
  <c r="J91" i="20"/>
  <c r="J90" i="20"/>
  <c r="J89" i="20"/>
  <c r="J88" i="20"/>
  <c r="J87" i="20"/>
  <c r="J86" i="20"/>
  <c r="J85" i="20"/>
  <c r="J83" i="20"/>
  <c r="M79" i="20"/>
  <c r="J42" i="20" s="1"/>
  <c r="J43" i="20" s="1"/>
  <c r="M77" i="20"/>
  <c r="J72" i="20"/>
  <c r="M69" i="20"/>
  <c r="L63" i="20"/>
  <c r="M64" i="20" s="1"/>
  <c r="M48" i="20"/>
  <c r="F12" i="20" s="1"/>
  <c r="J32" i="20"/>
  <c r="K31" i="20"/>
  <c r="J28" i="20"/>
  <c r="J27" i="20"/>
  <c r="J26" i="20"/>
  <c r="J25" i="20"/>
  <c r="K25" i="20" s="1"/>
  <c r="J24" i="20"/>
  <c r="J21" i="20"/>
  <c r="J20" i="20"/>
  <c r="J19" i="20"/>
  <c r="J18" i="20"/>
  <c r="J111" i="21"/>
  <c r="J110" i="21"/>
  <c r="J109" i="21"/>
  <c r="J108" i="21"/>
  <c r="J107" i="21"/>
  <c r="J106" i="21"/>
  <c r="J105" i="21"/>
  <c r="J104" i="21"/>
  <c r="J103" i="21"/>
  <c r="J102" i="21"/>
  <c r="J100" i="21"/>
  <c r="J94" i="21"/>
  <c r="J93" i="21"/>
  <c r="J92" i="21"/>
  <c r="J91" i="21"/>
  <c r="J90" i="21"/>
  <c r="J89" i="21"/>
  <c r="J88" i="21"/>
  <c r="J87" i="21"/>
  <c r="J86" i="21"/>
  <c r="J85" i="21"/>
  <c r="J83" i="21"/>
  <c r="M79" i="21"/>
  <c r="J42" i="21" s="1"/>
  <c r="J43" i="21" s="1"/>
  <c r="M77" i="21"/>
  <c r="J72" i="21"/>
  <c r="M69" i="21"/>
  <c r="L63" i="21"/>
  <c r="M64" i="21" s="1"/>
  <c r="M48" i="21"/>
  <c r="F12" i="21" s="1"/>
  <c r="J32" i="21"/>
  <c r="K31" i="21"/>
  <c r="J28" i="21"/>
  <c r="J27" i="21"/>
  <c r="J26" i="21"/>
  <c r="J25" i="21"/>
  <c r="J24" i="21"/>
  <c r="J21" i="21"/>
  <c r="J20" i="21"/>
  <c r="J19" i="21"/>
  <c r="J18" i="21"/>
  <c r="J111" i="22"/>
  <c r="J110" i="22"/>
  <c r="J109" i="22"/>
  <c r="J108" i="22"/>
  <c r="J107" i="22"/>
  <c r="J106" i="22"/>
  <c r="J105" i="22"/>
  <c r="J104" i="22"/>
  <c r="J103" i="22"/>
  <c r="J102" i="22"/>
  <c r="J100" i="22"/>
  <c r="J94" i="22"/>
  <c r="J93" i="22"/>
  <c r="J92" i="22"/>
  <c r="J91" i="22"/>
  <c r="J90" i="22"/>
  <c r="J89" i="22"/>
  <c r="J88" i="22"/>
  <c r="J87" i="22"/>
  <c r="J86" i="22"/>
  <c r="J85" i="22"/>
  <c r="J83" i="22"/>
  <c r="M79" i="22"/>
  <c r="J42" i="22" s="1"/>
  <c r="J43" i="22" s="1"/>
  <c r="M77" i="22"/>
  <c r="J72" i="22"/>
  <c r="M69" i="22"/>
  <c r="L63" i="22"/>
  <c r="M64" i="22" s="1"/>
  <c r="M48" i="22"/>
  <c r="F12" i="22" s="1"/>
  <c r="J32" i="22"/>
  <c r="K31" i="22"/>
  <c r="J28" i="22"/>
  <c r="J27" i="22"/>
  <c r="J26" i="22"/>
  <c r="J25" i="22"/>
  <c r="K25" i="22" s="1"/>
  <c r="J24" i="22"/>
  <c r="J21" i="22"/>
  <c r="J20" i="22"/>
  <c r="J19" i="22"/>
  <c r="J18" i="22"/>
  <c r="J111" i="23"/>
  <c r="J110" i="23"/>
  <c r="J109" i="23"/>
  <c r="J108" i="23"/>
  <c r="J107" i="23"/>
  <c r="J106" i="23"/>
  <c r="J105" i="23"/>
  <c r="J104" i="23"/>
  <c r="J103" i="23"/>
  <c r="J102" i="23"/>
  <c r="J100" i="23"/>
  <c r="J94" i="23"/>
  <c r="J93" i="23"/>
  <c r="J92" i="23"/>
  <c r="J91" i="23"/>
  <c r="J90" i="23"/>
  <c r="J89" i="23"/>
  <c r="J88" i="23"/>
  <c r="J87" i="23"/>
  <c r="J86" i="23"/>
  <c r="J85" i="23"/>
  <c r="J83" i="23"/>
  <c r="M79" i="23"/>
  <c r="J42" i="23" s="1"/>
  <c r="J43" i="23" s="1"/>
  <c r="M77" i="23"/>
  <c r="J72" i="23"/>
  <c r="M69" i="23"/>
  <c r="L63" i="23"/>
  <c r="M64" i="23" s="1"/>
  <c r="M48" i="23"/>
  <c r="J32" i="23"/>
  <c r="K31" i="23"/>
  <c r="J28" i="23"/>
  <c r="J27" i="23"/>
  <c r="J26" i="23"/>
  <c r="J25" i="23"/>
  <c r="J24" i="23"/>
  <c r="J21" i="23"/>
  <c r="K21" i="23" s="1"/>
  <c r="J20" i="23"/>
  <c r="J19" i="23"/>
  <c r="J18" i="23"/>
  <c r="J111" i="24"/>
  <c r="J110" i="24"/>
  <c r="J109" i="24"/>
  <c r="J108" i="24"/>
  <c r="J107" i="24"/>
  <c r="J106" i="24"/>
  <c r="J105" i="24"/>
  <c r="J104" i="24"/>
  <c r="J103" i="24"/>
  <c r="J102" i="24"/>
  <c r="J100" i="24"/>
  <c r="J94" i="24"/>
  <c r="J93" i="24"/>
  <c r="J92" i="24"/>
  <c r="J91" i="24"/>
  <c r="J90" i="24"/>
  <c r="J89" i="24"/>
  <c r="J88" i="24"/>
  <c r="J87" i="24"/>
  <c r="J86" i="24"/>
  <c r="J85" i="24"/>
  <c r="J83" i="24"/>
  <c r="M79" i="24"/>
  <c r="J42" i="24" s="1"/>
  <c r="J43" i="24" s="1"/>
  <c r="M77" i="24"/>
  <c r="J72" i="24"/>
  <c r="M69" i="24"/>
  <c r="L63" i="24"/>
  <c r="M64" i="24" s="1"/>
  <c r="M48" i="24"/>
  <c r="F12" i="24" s="1"/>
  <c r="J32" i="24"/>
  <c r="K31" i="24"/>
  <c r="J28" i="24"/>
  <c r="J27" i="24"/>
  <c r="J26" i="24"/>
  <c r="J25" i="24"/>
  <c r="J24" i="24"/>
  <c r="J21" i="24"/>
  <c r="J20" i="24"/>
  <c r="J19" i="24"/>
  <c r="J18" i="24"/>
  <c r="J111" i="25"/>
  <c r="J110" i="25"/>
  <c r="J109" i="25"/>
  <c r="J108" i="25"/>
  <c r="J107" i="25"/>
  <c r="J106" i="25"/>
  <c r="J105" i="25"/>
  <c r="J104" i="25"/>
  <c r="J103" i="25"/>
  <c r="J102" i="25"/>
  <c r="J100" i="25"/>
  <c r="J94" i="25"/>
  <c r="J93" i="25"/>
  <c r="J92" i="25"/>
  <c r="J91" i="25"/>
  <c r="J90" i="25"/>
  <c r="J89" i="25"/>
  <c r="J88" i="25"/>
  <c r="J87" i="25"/>
  <c r="J86" i="25"/>
  <c r="J85" i="25"/>
  <c r="J83" i="25"/>
  <c r="M79" i="25"/>
  <c r="J42" i="25" s="1"/>
  <c r="J43" i="25" s="1"/>
  <c r="M77" i="25"/>
  <c r="J72" i="25"/>
  <c r="M69" i="25"/>
  <c r="M64" i="25"/>
  <c r="L63" i="25"/>
  <c r="M48" i="25"/>
  <c r="F12" i="25" s="1"/>
  <c r="J32" i="25"/>
  <c r="K31" i="25"/>
  <c r="J28" i="25"/>
  <c r="J27" i="25"/>
  <c r="J26" i="25"/>
  <c r="J25" i="25"/>
  <c r="K25" i="25" s="1"/>
  <c r="J24" i="25"/>
  <c r="J21" i="25"/>
  <c r="J20" i="25"/>
  <c r="J19" i="25"/>
  <c r="J18" i="25"/>
  <c r="J111" i="26"/>
  <c r="J110" i="26"/>
  <c r="J109" i="26"/>
  <c r="J108" i="26"/>
  <c r="J107" i="26"/>
  <c r="J106" i="26"/>
  <c r="J105" i="26"/>
  <c r="J104" i="26"/>
  <c r="J103" i="26"/>
  <c r="J102" i="26"/>
  <c r="J100" i="26"/>
  <c r="J94" i="26"/>
  <c r="J93" i="26"/>
  <c r="J92" i="26"/>
  <c r="J91" i="26"/>
  <c r="J90" i="26"/>
  <c r="J89" i="26"/>
  <c r="J88" i="26"/>
  <c r="J87" i="26"/>
  <c r="J86" i="26"/>
  <c r="J85" i="26"/>
  <c r="J83" i="26"/>
  <c r="M79" i="26"/>
  <c r="J42" i="26" s="1"/>
  <c r="J43" i="26" s="1"/>
  <c r="M77" i="26"/>
  <c r="J72" i="26"/>
  <c r="M69" i="26"/>
  <c r="M64" i="26"/>
  <c r="L63" i="26"/>
  <c r="M48" i="26"/>
  <c r="J32" i="26"/>
  <c r="K31" i="26"/>
  <c r="J28" i="26"/>
  <c r="J27" i="26"/>
  <c r="J26" i="26"/>
  <c r="J25" i="26"/>
  <c r="J24" i="26"/>
  <c r="J21" i="26"/>
  <c r="J20" i="26"/>
  <c r="G7" i="15" s="1"/>
  <c r="J18" i="26"/>
  <c r="J111" i="27"/>
  <c r="J110" i="27"/>
  <c r="J109" i="27"/>
  <c r="J108" i="27"/>
  <c r="J107" i="27"/>
  <c r="J106" i="27"/>
  <c r="J105" i="27"/>
  <c r="J104" i="27"/>
  <c r="J103" i="27"/>
  <c r="J102" i="27"/>
  <c r="J100" i="27"/>
  <c r="J94" i="27"/>
  <c r="J93" i="27"/>
  <c r="J92" i="27"/>
  <c r="J91" i="27"/>
  <c r="J90" i="27"/>
  <c r="J89" i="27"/>
  <c r="J88" i="27"/>
  <c r="J87" i="27"/>
  <c r="J86" i="27"/>
  <c r="J85" i="27"/>
  <c r="J83" i="27"/>
  <c r="M79" i="27"/>
  <c r="J42" i="27" s="1"/>
  <c r="J43" i="27" s="1"/>
  <c r="M77" i="27"/>
  <c r="J72" i="27"/>
  <c r="M69" i="27"/>
  <c r="L63" i="27"/>
  <c r="M64" i="27" s="1"/>
  <c r="M48" i="27"/>
  <c r="F12" i="27" s="1"/>
  <c r="J32" i="27"/>
  <c r="K31" i="27"/>
  <c r="J28" i="27"/>
  <c r="J27" i="27"/>
  <c r="J26" i="27"/>
  <c r="J25" i="27"/>
  <c r="J24" i="27"/>
  <c r="J21" i="27"/>
  <c r="J20" i="27"/>
  <c r="J19" i="27"/>
  <c r="J18" i="27"/>
  <c r="J111" i="28"/>
  <c r="J110" i="28"/>
  <c r="J109" i="28"/>
  <c r="J108" i="28"/>
  <c r="J107" i="28"/>
  <c r="J106" i="28"/>
  <c r="J105" i="28"/>
  <c r="J104" i="28"/>
  <c r="J103" i="28"/>
  <c r="J102" i="28"/>
  <c r="J100" i="28"/>
  <c r="J94" i="28"/>
  <c r="J93" i="28"/>
  <c r="J92" i="28"/>
  <c r="J91" i="28"/>
  <c r="J90" i="28"/>
  <c r="J89" i="28"/>
  <c r="J88" i="28"/>
  <c r="J87" i="28"/>
  <c r="J86" i="28"/>
  <c r="J85" i="28"/>
  <c r="J83" i="28"/>
  <c r="M77" i="28"/>
  <c r="J72" i="28"/>
  <c r="M69" i="28"/>
  <c r="L63" i="28"/>
  <c r="M64" i="28" s="1"/>
  <c r="M48" i="28"/>
  <c r="J32" i="28"/>
  <c r="K31" i="28"/>
  <c r="J28" i="28"/>
  <c r="J27" i="28"/>
  <c r="J26" i="28"/>
  <c r="J25" i="28"/>
  <c r="J24" i="28"/>
  <c r="J21" i="28"/>
  <c r="J20" i="28"/>
  <c r="J19" i="28"/>
  <c r="J18" i="28"/>
  <c r="J111" i="29"/>
  <c r="J110" i="29"/>
  <c r="J109" i="29"/>
  <c r="J108" i="29"/>
  <c r="J107" i="29"/>
  <c r="J106" i="29"/>
  <c r="J105" i="29"/>
  <c r="J104" i="29"/>
  <c r="J103" i="29"/>
  <c r="J102" i="29"/>
  <c r="J100" i="29"/>
  <c r="J94" i="29"/>
  <c r="J93" i="29"/>
  <c r="J92" i="29"/>
  <c r="J91" i="29"/>
  <c r="J90" i="29"/>
  <c r="J89" i="29"/>
  <c r="J88" i="29"/>
  <c r="J87" i="29"/>
  <c r="J86" i="29"/>
  <c r="J85" i="29"/>
  <c r="J83" i="29"/>
  <c r="M79" i="29"/>
  <c r="J42" i="29" s="1"/>
  <c r="M77" i="29"/>
  <c r="J72" i="29"/>
  <c r="M69" i="29"/>
  <c r="L63" i="29"/>
  <c r="M64" i="29" s="1"/>
  <c r="M48" i="29"/>
  <c r="F12" i="29" s="1"/>
  <c r="J32" i="29"/>
  <c r="K31" i="29"/>
  <c r="J28" i="29"/>
  <c r="J27" i="29"/>
  <c r="J26" i="29"/>
  <c r="J25" i="29"/>
  <c r="J24" i="29"/>
  <c r="J21" i="29"/>
  <c r="J20" i="29"/>
  <c r="J19" i="29"/>
  <c r="J18" i="29"/>
  <c r="J111" i="30"/>
  <c r="J110" i="30"/>
  <c r="J109" i="30"/>
  <c r="J108" i="30"/>
  <c r="J107" i="30"/>
  <c r="J106" i="30"/>
  <c r="J105" i="30"/>
  <c r="J104" i="30"/>
  <c r="J103" i="30"/>
  <c r="J102" i="30"/>
  <c r="J100" i="30"/>
  <c r="J94" i="30"/>
  <c r="J93" i="30"/>
  <c r="J92" i="30"/>
  <c r="J91" i="30"/>
  <c r="J90" i="30"/>
  <c r="J89" i="30"/>
  <c r="J88" i="30"/>
  <c r="J87" i="30"/>
  <c r="J86" i="30"/>
  <c r="J85" i="30"/>
  <c r="J83" i="30"/>
  <c r="M79" i="30"/>
  <c r="J42" i="30" s="1"/>
  <c r="M77" i="30"/>
  <c r="J72" i="30"/>
  <c r="M69" i="30"/>
  <c r="L63" i="30"/>
  <c r="M64" i="30" s="1"/>
  <c r="M48" i="30"/>
  <c r="F12" i="30" s="1"/>
  <c r="J32" i="30"/>
  <c r="K31" i="30"/>
  <c r="J28" i="30"/>
  <c r="J27" i="30"/>
  <c r="J26" i="30"/>
  <c r="J25" i="30"/>
  <c r="J24" i="30"/>
  <c r="J21" i="30"/>
  <c r="J20" i="30"/>
  <c r="J19" i="30"/>
  <c r="J18" i="30"/>
  <c r="J111" i="4"/>
  <c r="J110" i="4"/>
  <c r="J109" i="4"/>
  <c r="J108" i="4"/>
  <c r="J107" i="4"/>
  <c r="J106" i="4"/>
  <c r="J105" i="4"/>
  <c r="J104" i="4"/>
  <c r="J103" i="4"/>
  <c r="J102" i="4"/>
  <c r="J100" i="4"/>
  <c r="J94" i="4"/>
  <c r="J93" i="4"/>
  <c r="J92" i="4"/>
  <c r="J91" i="4"/>
  <c r="J90" i="4"/>
  <c r="J89" i="4"/>
  <c r="J88" i="4"/>
  <c r="J87" i="4"/>
  <c r="J86" i="4"/>
  <c r="J85" i="4"/>
  <c r="J83" i="4"/>
  <c r="M79" i="4"/>
  <c r="J42" i="4" s="1"/>
  <c r="M77" i="4"/>
  <c r="J72" i="4"/>
  <c r="M69" i="4"/>
  <c r="L63" i="4"/>
  <c r="M64" i="4" s="1"/>
  <c r="F12" i="4"/>
  <c r="E57" i="15" s="1"/>
  <c r="J32" i="4"/>
  <c r="K31" i="4"/>
  <c r="J28" i="4"/>
  <c r="J27" i="4"/>
  <c r="J26" i="4"/>
  <c r="G13" i="15" s="1"/>
  <c r="J25" i="4"/>
  <c r="J24" i="4"/>
  <c r="J21" i="4"/>
  <c r="J20" i="4"/>
  <c r="J19" i="4"/>
  <c r="J18" i="4"/>
  <c r="D124" i="11"/>
  <c r="C124" i="11"/>
  <c r="B124" i="11"/>
  <c r="E123" i="11"/>
  <c r="E122" i="11"/>
  <c r="E121" i="11"/>
  <c r="E120" i="11"/>
  <c r="E119" i="11"/>
  <c r="E124" i="11" s="1"/>
  <c r="B28" i="11" s="1"/>
  <c r="D112" i="11"/>
  <c r="C112" i="11"/>
  <c r="G111" i="11"/>
  <c r="F111" i="11"/>
  <c r="E111" i="11"/>
  <c r="G110" i="11"/>
  <c r="F110" i="11"/>
  <c r="E110" i="11"/>
  <c r="G109" i="11"/>
  <c r="F109" i="11"/>
  <c r="E109" i="11"/>
  <c r="G108" i="11"/>
  <c r="F108" i="11"/>
  <c r="E108" i="11"/>
  <c r="G107" i="11"/>
  <c r="F107" i="11"/>
  <c r="E107" i="11"/>
  <c r="G106" i="11"/>
  <c r="F106" i="11"/>
  <c r="E106" i="11"/>
  <c r="G105" i="11"/>
  <c r="F105" i="11"/>
  <c r="E105" i="11"/>
  <c r="G104" i="11"/>
  <c r="F104" i="11"/>
  <c r="E104" i="11"/>
  <c r="G103" i="11"/>
  <c r="F103" i="11"/>
  <c r="E103" i="11"/>
  <c r="G102" i="11"/>
  <c r="F102" i="11"/>
  <c r="F112" i="11" s="1"/>
  <c r="E102" i="11"/>
  <c r="E112" i="11" s="1"/>
  <c r="B24" i="11" s="1"/>
  <c r="D100" i="11"/>
  <c r="C100" i="11"/>
  <c r="B100" i="11"/>
  <c r="D95" i="11"/>
  <c r="C95" i="11"/>
  <c r="G94" i="11"/>
  <c r="F94" i="11"/>
  <c r="E94" i="11"/>
  <c r="G93" i="11"/>
  <c r="F93" i="11"/>
  <c r="E93" i="11"/>
  <c r="G92" i="11"/>
  <c r="F92" i="11"/>
  <c r="E92" i="11"/>
  <c r="G91" i="11"/>
  <c r="F91" i="11"/>
  <c r="E91" i="11"/>
  <c r="G90" i="11"/>
  <c r="F90" i="11"/>
  <c r="E90" i="11"/>
  <c r="G89" i="11"/>
  <c r="F89" i="11"/>
  <c r="E89" i="11"/>
  <c r="G88" i="11"/>
  <c r="F88" i="11"/>
  <c r="E88" i="11"/>
  <c r="G87" i="11"/>
  <c r="F87" i="11"/>
  <c r="E87" i="11"/>
  <c r="G86" i="11"/>
  <c r="F86" i="11"/>
  <c r="E86" i="11"/>
  <c r="G85" i="11"/>
  <c r="F85" i="11"/>
  <c r="E85" i="11"/>
  <c r="E95" i="11" s="1"/>
  <c r="B23" i="11" s="1"/>
  <c r="D83" i="11"/>
  <c r="C83" i="11"/>
  <c r="B83" i="11"/>
  <c r="B71" i="11"/>
  <c r="B64" i="11"/>
  <c r="B52" i="11"/>
  <c r="B68" i="11" s="1"/>
  <c r="B43" i="11"/>
  <c r="D124" i="12"/>
  <c r="C124" i="12"/>
  <c r="B124" i="12"/>
  <c r="E123" i="12"/>
  <c r="E122" i="12"/>
  <c r="E121" i="12"/>
  <c r="E120" i="12"/>
  <c r="E119" i="12"/>
  <c r="E124" i="12" s="1"/>
  <c r="B28" i="12" s="1"/>
  <c r="D112" i="12"/>
  <c r="C112" i="12"/>
  <c r="G111" i="12"/>
  <c r="F111" i="12"/>
  <c r="E111" i="12"/>
  <c r="G110" i="12"/>
  <c r="F110" i="12"/>
  <c r="E110" i="12"/>
  <c r="G109" i="12"/>
  <c r="F109" i="12"/>
  <c r="E109" i="12"/>
  <c r="G108" i="12"/>
  <c r="F108" i="12"/>
  <c r="E108" i="12"/>
  <c r="G107" i="12"/>
  <c r="F107" i="12"/>
  <c r="E107" i="12"/>
  <c r="G106" i="12"/>
  <c r="F106" i="12"/>
  <c r="E106" i="12"/>
  <c r="G105" i="12"/>
  <c r="F105" i="12"/>
  <c r="E105" i="12"/>
  <c r="G104" i="12"/>
  <c r="F104" i="12"/>
  <c r="E104" i="12"/>
  <c r="G103" i="12"/>
  <c r="F103" i="12"/>
  <c r="E103" i="12"/>
  <c r="G102" i="12"/>
  <c r="F102" i="12"/>
  <c r="F112" i="12" s="1"/>
  <c r="E102" i="12"/>
  <c r="E112" i="12" s="1"/>
  <c r="B24" i="12" s="1"/>
  <c r="D100" i="12"/>
  <c r="C100" i="12"/>
  <c r="B100" i="12"/>
  <c r="D95" i="12"/>
  <c r="C95" i="12"/>
  <c r="G94" i="12"/>
  <c r="F94" i="12"/>
  <c r="E94" i="12"/>
  <c r="G93" i="12"/>
  <c r="F93" i="12"/>
  <c r="E93" i="12"/>
  <c r="G92" i="12"/>
  <c r="F92" i="12"/>
  <c r="E92" i="12"/>
  <c r="G91" i="12"/>
  <c r="F91" i="12"/>
  <c r="E91" i="12"/>
  <c r="G90" i="12"/>
  <c r="F90" i="12"/>
  <c r="E90" i="12"/>
  <c r="G89" i="12"/>
  <c r="F89" i="12"/>
  <c r="E89" i="12"/>
  <c r="G88" i="12"/>
  <c r="F88" i="12"/>
  <c r="E88" i="12"/>
  <c r="G87" i="12"/>
  <c r="F87" i="12"/>
  <c r="E87" i="12"/>
  <c r="G86" i="12"/>
  <c r="F86" i="12"/>
  <c r="E86" i="12"/>
  <c r="G85" i="12"/>
  <c r="F85" i="12"/>
  <c r="E85" i="12"/>
  <c r="E95" i="12" s="1"/>
  <c r="B23" i="12" s="1"/>
  <c r="B22" i="12" s="1"/>
  <c r="B29" i="12" s="1"/>
  <c r="B34" i="12" s="1"/>
  <c r="D83" i="12"/>
  <c r="C83" i="12"/>
  <c r="B83" i="12"/>
  <c r="B71" i="12"/>
  <c r="B64" i="12"/>
  <c r="B52" i="12"/>
  <c r="B68" i="12" s="1"/>
  <c r="B43" i="12"/>
  <c r="D124" i="13"/>
  <c r="C124" i="13"/>
  <c r="B124" i="13"/>
  <c r="E123" i="13"/>
  <c r="E122" i="13"/>
  <c r="E121" i="13"/>
  <c r="E120" i="13"/>
  <c r="E119" i="13"/>
  <c r="E124" i="13" s="1"/>
  <c r="B28" i="13" s="1"/>
  <c r="D112" i="13"/>
  <c r="C112" i="13"/>
  <c r="G111" i="13"/>
  <c r="F111" i="13"/>
  <c r="E111" i="13"/>
  <c r="G110" i="13"/>
  <c r="F110" i="13"/>
  <c r="E110" i="13"/>
  <c r="G109" i="13"/>
  <c r="F109" i="13"/>
  <c r="E109" i="13"/>
  <c r="G108" i="13"/>
  <c r="F108" i="13"/>
  <c r="E108" i="13"/>
  <c r="G107" i="13"/>
  <c r="F107" i="13"/>
  <c r="E107" i="13"/>
  <c r="G106" i="13"/>
  <c r="F106" i="13"/>
  <c r="E106" i="13"/>
  <c r="G105" i="13"/>
  <c r="F105" i="13"/>
  <c r="E105" i="13"/>
  <c r="G104" i="13"/>
  <c r="F104" i="13"/>
  <c r="E104" i="13"/>
  <c r="G103" i="13"/>
  <c r="F103" i="13"/>
  <c r="E103" i="13"/>
  <c r="G102" i="13"/>
  <c r="F102" i="13"/>
  <c r="F112" i="13" s="1"/>
  <c r="E102" i="13"/>
  <c r="E112" i="13" s="1"/>
  <c r="B24" i="13" s="1"/>
  <c r="D100" i="13"/>
  <c r="C100" i="13"/>
  <c r="B100" i="13"/>
  <c r="D95" i="13"/>
  <c r="C95" i="13"/>
  <c r="G94" i="13"/>
  <c r="F94" i="13"/>
  <c r="E94" i="13"/>
  <c r="G93" i="13"/>
  <c r="F93" i="13"/>
  <c r="E93" i="13"/>
  <c r="G92" i="13"/>
  <c r="F92" i="13"/>
  <c r="E92" i="13"/>
  <c r="G91" i="13"/>
  <c r="F91" i="13"/>
  <c r="E91" i="13"/>
  <c r="G90" i="13"/>
  <c r="F90" i="13"/>
  <c r="E90" i="13"/>
  <c r="G89" i="13"/>
  <c r="F89" i="13"/>
  <c r="E89" i="13"/>
  <c r="G88" i="13"/>
  <c r="F88" i="13"/>
  <c r="E88" i="13"/>
  <c r="G87" i="13"/>
  <c r="F87" i="13"/>
  <c r="E87" i="13"/>
  <c r="G86" i="13"/>
  <c r="F86" i="13"/>
  <c r="E86" i="13"/>
  <c r="G85" i="13"/>
  <c r="F85" i="13"/>
  <c r="E85" i="13"/>
  <c r="E95" i="13" s="1"/>
  <c r="B23" i="13" s="1"/>
  <c r="D83" i="13"/>
  <c r="C83" i="13"/>
  <c r="B83" i="13"/>
  <c r="B71" i="13"/>
  <c r="B64" i="13"/>
  <c r="B52" i="13"/>
  <c r="B43" i="13"/>
  <c r="D124" i="14"/>
  <c r="C124" i="14"/>
  <c r="B124" i="14"/>
  <c r="E123" i="14"/>
  <c r="E122" i="14"/>
  <c r="E121" i="14"/>
  <c r="E120" i="14"/>
  <c r="E119" i="14"/>
  <c r="E124" i="14" s="1"/>
  <c r="B28" i="14" s="1"/>
  <c r="D112" i="14"/>
  <c r="C112" i="14"/>
  <c r="G111" i="14"/>
  <c r="F111" i="14"/>
  <c r="E111" i="14"/>
  <c r="G110" i="14"/>
  <c r="F110" i="14"/>
  <c r="E110" i="14"/>
  <c r="G109" i="14"/>
  <c r="F109" i="14"/>
  <c r="E109" i="14"/>
  <c r="G108" i="14"/>
  <c r="F108" i="14"/>
  <c r="E108" i="14"/>
  <c r="G107" i="14"/>
  <c r="F107" i="14"/>
  <c r="E107" i="14"/>
  <c r="G106" i="14"/>
  <c r="F106" i="14"/>
  <c r="E106" i="14"/>
  <c r="G105" i="14"/>
  <c r="F105" i="14"/>
  <c r="E105" i="14"/>
  <c r="G104" i="14"/>
  <c r="F104" i="14"/>
  <c r="E104" i="14"/>
  <c r="G103" i="14"/>
  <c r="F103" i="14"/>
  <c r="E103" i="14"/>
  <c r="G102" i="14"/>
  <c r="F102" i="14"/>
  <c r="F112" i="14" s="1"/>
  <c r="E102" i="14"/>
  <c r="E112" i="14" s="1"/>
  <c r="B24" i="14" s="1"/>
  <c r="D100" i="14"/>
  <c r="C100" i="14"/>
  <c r="B100" i="14"/>
  <c r="D95" i="14"/>
  <c r="C95" i="14"/>
  <c r="G94" i="14"/>
  <c r="F94" i="14"/>
  <c r="E94" i="14"/>
  <c r="G93" i="14"/>
  <c r="F93" i="14"/>
  <c r="E93" i="14"/>
  <c r="G92" i="14"/>
  <c r="F92" i="14"/>
  <c r="E92" i="14"/>
  <c r="G91" i="14"/>
  <c r="F91" i="14"/>
  <c r="E91" i="14"/>
  <c r="G90" i="14"/>
  <c r="F90" i="14"/>
  <c r="E90" i="14"/>
  <c r="G89" i="14"/>
  <c r="F89" i="14"/>
  <c r="E89" i="14"/>
  <c r="G88" i="14"/>
  <c r="F88" i="14"/>
  <c r="E88" i="14"/>
  <c r="G87" i="14"/>
  <c r="F87" i="14"/>
  <c r="E87" i="14"/>
  <c r="G86" i="14"/>
  <c r="F86" i="14"/>
  <c r="E86" i="14"/>
  <c r="G85" i="14"/>
  <c r="F85" i="14"/>
  <c r="E85" i="14"/>
  <c r="E95" i="14" s="1"/>
  <c r="B23" i="14" s="1"/>
  <c r="B22" i="14" s="1"/>
  <c r="B29" i="14" s="1"/>
  <c r="B34" i="14" s="1"/>
  <c r="B12" i="14" s="1"/>
  <c r="D83" i="14"/>
  <c r="C83" i="14"/>
  <c r="B83" i="14"/>
  <c r="B71" i="14"/>
  <c r="B64" i="14"/>
  <c r="B52" i="14"/>
  <c r="B43" i="14"/>
  <c r="D124" i="16"/>
  <c r="C124" i="16"/>
  <c r="B124" i="16"/>
  <c r="E123" i="16"/>
  <c r="E122" i="16"/>
  <c r="E121" i="16"/>
  <c r="E120" i="16"/>
  <c r="E119" i="16"/>
  <c r="E124" i="16" s="1"/>
  <c r="B28" i="16" s="1"/>
  <c r="D112" i="16"/>
  <c r="C112" i="16"/>
  <c r="G111" i="16"/>
  <c r="F111" i="16"/>
  <c r="E111" i="16"/>
  <c r="G110" i="16"/>
  <c r="F110" i="16"/>
  <c r="E110" i="16"/>
  <c r="G109" i="16"/>
  <c r="F109" i="16"/>
  <c r="E109" i="16"/>
  <c r="G108" i="16"/>
  <c r="F108" i="16"/>
  <c r="E108" i="16"/>
  <c r="G107" i="16"/>
  <c r="F107" i="16"/>
  <c r="E107" i="16"/>
  <c r="G106" i="16"/>
  <c r="F106" i="16"/>
  <c r="E106" i="16"/>
  <c r="G105" i="16"/>
  <c r="F105" i="16"/>
  <c r="E105" i="16"/>
  <c r="G104" i="16"/>
  <c r="F104" i="16"/>
  <c r="E104" i="16"/>
  <c r="G103" i="16"/>
  <c r="F103" i="16"/>
  <c r="E103" i="16"/>
  <c r="G102" i="16"/>
  <c r="F102" i="16"/>
  <c r="F112" i="16" s="1"/>
  <c r="E102" i="16"/>
  <c r="E112" i="16" s="1"/>
  <c r="B24" i="16" s="1"/>
  <c r="D100" i="16"/>
  <c r="C100" i="16"/>
  <c r="B100" i="16"/>
  <c r="D95" i="16"/>
  <c r="C95" i="16"/>
  <c r="G94" i="16"/>
  <c r="F94" i="16"/>
  <c r="E94" i="16"/>
  <c r="G93" i="16"/>
  <c r="F93" i="16"/>
  <c r="E93" i="16"/>
  <c r="G92" i="16"/>
  <c r="F92" i="16"/>
  <c r="E92" i="16"/>
  <c r="G91" i="16"/>
  <c r="F91" i="16"/>
  <c r="E91" i="16"/>
  <c r="G90" i="16"/>
  <c r="F90" i="16"/>
  <c r="E90" i="16"/>
  <c r="G89" i="16"/>
  <c r="F89" i="16"/>
  <c r="E89" i="16"/>
  <c r="G88" i="16"/>
  <c r="F88" i="16"/>
  <c r="E88" i="16"/>
  <c r="G87" i="16"/>
  <c r="F87" i="16"/>
  <c r="E87" i="16"/>
  <c r="G86" i="16"/>
  <c r="F86" i="16"/>
  <c r="E86" i="16"/>
  <c r="G85" i="16"/>
  <c r="F85" i="16"/>
  <c r="E85" i="16"/>
  <c r="E95" i="16" s="1"/>
  <c r="B23" i="16" s="1"/>
  <c r="B22" i="16" s="1"/>
  <c r="B29" i="16" s="1"/>
  <c r="B34" i="16" s="1"/>
  <c r="D83" i="16"/>
  <c r="C83" i="16"/>
  <c r="B83" i="16"/>
  <c r="B71" i="16"/>
  <c r="B64" i="16"/>
  <c r="B52" i="16"/>
  <c r="B68" i="16" s="1"/>
  <c r="B43" i="16"/>
  <c r="D124" i="17"/>
  <c r="C124" i="17"/>
  <c r="B124" i="17"/>
  <c r="E123" i="17"/>
  <c r="E122" i="17"/>
  <c r="E121" i="17"/>
  <c r="E120" i="17"/>
  <c r="E119" i="17"/>
  <c r="E124" i="17" s="1"/>
  <c r="B28" i="17" s="1"/>
  <c r="D112" i="17"/>
  <c r="C112" i="17"/>
  <c r="G111" i="17"/>
  <c r="F111" i="17"/>
  <c r="E111" i="17"/>
  <c r="G110" i="17"/>
  <c r="F110" i="17"/>
  <c r="E110" i="17"/>
  <c r="G109" i="17"/>
  <c r="F109" i="17"/>
  <c r="E109" i="17"/>
  <c r="G108" i="17"/>
  <c r="F108" i="17"/>
  <c r="E108" i="17"/>
  <c r="G107" i="17"/>
  <c r="F107" i="17"/>
  <c r="E107" i="17"/>
  <c r="G106" i="17"/>
  <c r="F106" i="17"/>
  <c r="E106" i="17"/>
  <c r="G105" i="17"/>
  <c r="F105" i="17"/>
  <c r="E105" i="17"/>
  <c r="G104" i="17"/>
  <c r="F104" i="17"/>
  <c r="E104" i="17"/>
  <c r="G103" i="17"/>
  <c r="F103" i="17"/>
  <c r="E103" i="17"/>
  <c r="G102" i="17"/>
  <c r="F102" i="17"/>
  <c r="F112" i="17" s="1"/>
  <c r="E102" i="17"/>
  <c r="E112" i="17" s="1"/>
  <c r="B24" i="17" s="1"/>
  <c r="D100" i="17"/>
  <c r="C100" i="17"/>
  <c r="B100" i="17"/>
  <c r="D95" i="17"/>
  <c r="C95" i="17"/>
  <c r="G94" i="17"/>
  <c r="F94" i="17"/>
  <c r="E94" i="17"/>
  <c r="G93" i="17"/>
  <c r="F93" i="17"/>
  <c r="E93" i="17"/>
  <c r="G92" i="17"/>
  <c r="F92" i="17"/>
  <c r="E92" i="17"/>
  <c r="G91" i="17"/>
  <c r="E91" i="17"/>
  <c r="G90" i="17"/>
  <c r="F90" i="17"/>
  <c r="E90" i="17"/>
  <c r="G89" i="17"/>
  <c r="F89" i="17"/>
  <c r="E89" i="17"/>
  <c r="G88" i="17"/>
  <c r="E88" i="17"/>
  <c r="G87" i="17"/>
  <c r="F87" i="17"/>
  <c r="E87" i="17"/>
  <c r="G86" i="17"/>
  <c r="F86" i="17"/>
  <c r="E86" i="17"/>
  <c r="G85" i="17"/>
  <c r="F85" i="17"/>
  <c r="E85" i="17"/>
  <c r="E95" i="17" s="1"/>
  <c r="B23" i="17" s="1"/>
  <c r="D83" i="17"/>
  <c r="C83" i="17"/>
  <c r="B83" i="17"/>
  <c r="B71" i="17"/>
  <c r="B68" i="17"/>
  <c r="B64" i="17"/>
  <c r="B52" i="17"/>
  <c r="B43" i="17"/>
  <c r="D124" i="18"/>
  <c r="C124" i="18"/>
  <c r="B124" i="18"/>
  <c r="E123" i="18"/>
  <c r="E122" i="18"/>
  <c r="E121" i="18"/>
  <c r="E120" i="18"/>
  <c r="E119" i="18"/>
  <c r="E124" i="18" s="1"/>
  <c r="B28" i="18" s="1"/>
  <c r="D112" i="18"/>
  <c r="C112" i="18"/>
  <c r="G111" i="18"/>
  <c r="F111" i="18"/>
  <c r="E111" i="18"/>
  <c r="G110" i="18"/>
  <c r="F110" i="18"/>
  <c r="E110" i="18"/>
  <c r="G109" i="18"/>
  <c r="F109" i="18"/>
  <c r="E109" i="18"/>
  <c r="G108" i="18"/>
  <c r="F108" i="18"/>
  <c r="E108" i="18"/>
  <c r="G107" i="18"/>
  <c r="F107" i="18"/>
  <c r="E107" i="18"/>
  <c r="G106" i="18"/>
  <c r="F106" i="18"/>
  <c r="E106" i="18"/>
  <c r="G105" i="18"/>
  <c r="F105" i="18"/>
  <c r="E105" i="18"/>
  <c r="G104" i="18"/>
  <c r="F104" i="18"/>
  <c r="E104" i="18"/>
  <c r="G103" i="18"/>
  <c r="F103" i="18"/>
  <c r="E103" i="18"/>
  <c r="G102" i="18"/>
  <c r="F102" i="18"/>
  <c r="F112" i="18" s="1"/>
  <c r="E102" i="18"/>
  <c r="E112" i="18" s="1"/>
  <c r="B24" i="18" s="1"/>
  <c r="D100" i="18"/>
  <c r="C100" i="18"/>
  <c r="B100" i="18"/>
  <c r="D95" i="18"/>
  <c r="C95" i="18"/>
  <c r="G94" i="18"/>
  <c r="F94" i="18"/>
  <c r="E94" i="18"/>
  <c r="G93" i="18"/>
  <c r="F93" i="18"/>
  <c r="E93" i="18"/>
  <c r="G92" i="18"/>
  <c r="F92" i="18"/>
  <c r="E92" i="18"/>
  <c r="G91" i="18"/>
  <c r="F91" i="18"/>
  <c r="E91" i="18"/>
  <c r="G90" i="18"/>
  <c r="F90" i="18"/>
  <c r="E90" i="18"/>
  <c r="G89" i="18"/>
  <c r="F89" i="18"/>
  <c r="E89" i="18"/>
  <c r="G88" i="18"/>
  <c r="F88" i="18"/>
  <c r="E88" i="18"/>
  <c r="G87" i="18"/>
  <c r="F87" i="18"/>
  <c r="E87" i="18"/>
  <c r="G86" i="18"/>
  <c r="F86" i="18"/>
  <c r="E86" i="18"/>
  <c r="G85" i="18"/>
  <c r="F85" i="18"/>
  <c r="E85" i="18"/>
  <c r="E95" i="18" s="1"/>
  <c r="B23" i="18" s="1"/>
  <c r="B22" i="18" s="1"/>
  <c r="B29" i="18" s="1"/>
  <c r="B34" i="18" s="1"/>
  <c r="D83" i="18"/>
  <c r="C83" i="18"/>
  <c r="B83" i="18"/>
  <c r="B71" i="18"/>
  <c r="B64" i="18"/>
  <c r="B52" i="18"/>
  <c r="B68" i="18" s="1"/>
  <c r="B36" i="18" s="1"/>
  <c r="C36" i="18" s="1"/>
  <c r="B43" i="18"/>
  <c r="D124" i="19"/>
  <c r="C124" i="19"/>
  <c r="B124" i="19"/>
  <c r="E123" i="19"/>
  <c r="E122" i="19"/>
  <c r="E121" i="19"/>
  <c r="E120" i="19"/>
  <c r="E119" i="19"/>
  <c r="E124" i="19" s="1"/>
  <c r="B28" i="19" s="1"/>
  <c r="D112" i="19"/>
  <c r="C112" i="19"/>
  <c r="G111" i="19"/>
  <c r="F111" i="19"/>
  <c r="E111" i="19"/>
  <c r="G110" i="19"/>
  <c r="F110" i="19"/>
  <c r="E110" i="19"/>
  <c r="G109" i="19"/>
  <c r="F109" i="19"/>
  <c r="E109" i="19"/>
  <c r="G108" i="19"/>
  <c r="F108" i="19"/>
  <c r="E108" i="19"/>
  <c r="G107" i="19"/>
  <c r="F107" i="19"/>
  <c r="E107" i="19"/>
  <c r="G106" i="19"/>
  <c r="F106" i="19"/>
  <c r="E106" i="19"/>
  <c r="G105" i="19"/>
  <c r="F105" i="19"/>
  <c r="E105" i="19"/>
  <c r="G104" i="19"/>
  <c r="F104" i="19"/>
  <c r="E104" i="19"/>
  <c r="G103" i="19"/>
  <c r="F103" i="19"/>
  <c r="E103" i="19"/>
  <c r="G102" i="19"/>
  <c r="F102" i="19"/>
  <c r="F112" i="19" s="1"/>
  <c r="E102" i="19"/>
  <c r="E112" i="19" s="1"/>
  <c r="B24" i="19" s="1"/>
  <c r="D100" i="19"/>
  <c r="C100" i="19"/>
  <c r="B100" i="19"/>
  <c r="D95" i="19"/>
  <c r="C95" i="19"/>
  <c r="G94" i="19"/>
  <c r="F94" i="19"/>
  <c r="E94" i="19"/>
  <c r="G93" i="19"/>
  <c r="F93" i="19"/>
  <c r="E93" i="19"/>
  <c r="G92" i="19"/>
  <c r="F92" i="19"/>
  <c r="E92" i="19"/>
  <c r="G91" i="19"/>
  <c r="F91" i="19"/>
  <c r="E91" i="19"/>
  <c r="G90" i="19"/>
  <c r="F90" i="19"/>
  <c r="E90" i="19"/>
  <c r="G89" i="19"/>
  <c r="F89" i="19"/>
  <c r="E89" i="19"/>
  <c r="G88" i="19"/>
  <c r="F88" i="19"/>
  <c r="E88" i="19"/>
  <c r="G87" i="19"/>
  <c r="F87" i="19"/>
  <c r="E87" i="19"/>
  <c r="G86" i="19"/>
  <c r="F86" i="19"/>
  <c r="E86" i="19"/>
  <c r="G85" i="19"/>
  <c r="F85" i="19"/>
  <c r="E85" i="19"/>
  <c r="E95" i="19" s="1"/>
  <c r="B23" i="19" s="1"/>
  <c r="D83" i="19"/>
  <c r="C83" i="19"/>
  <c r="B83" i="19"/>
  <c r="B71" i="19"/>
  <c r="B64" i="19"/>
  <c r="B52" i="19"/>
  <c r="B68" i="19" s="1"/>
  <c r="B43" i="19"/>
  <c r="D124" i="20"/>
  <c r="C124" i="20"/>
  <c r="B124" i="20"/>
  <c r="E123" i="20"/>
  <c r="E122" i="20"/>
  <c r="E121" i="20"/>
  <c r="E120" i="20"/>
  <c r="E119" i="20"/>
  <c r="E124" i="20" s="1"/>
  <c r="B28" i="20" s="1"/>
  <c r="D112" i="20"/>
  <c r="C112" i="20"/>
  <c r="G111" i="20"/>
  <c r="F111" i="20"/>
  <c r="E111" i="20"/>
  <c r="G110" i="20"/>
  <c r="F110" i="20"/>
  <c r="E110" i="20"/>
  <c r="G109" i="20"/>
  <c r="F109" i="20"/>
  <c r="E109" i="20"/>
  <c r="G108" i="20"/>
  <c r="F108" i="20"/>
  <c r="E108" i="20"/>
  <c r="G107" i="20"/>
  <c r="F107" i="20"/>
  <c r="E107" i="20"/>
  <c r="G106" i="20"/>
  <c r="F106" i="20"/>
  <c r="E106" i="20"/>
  <c r="G105" i="20"/>
  <c r="F105" i="20"/>
  <c r="E105" i="20"/>
  <c r="G104" i="20"/>
  <c r="F104" i="20"/>
  <c r="E104" i="20"/>
  <c r="G103" i="20"/>
  <c r="F103" i="20"/>
  <c r="E103" i="20"/>
  <c r="G102" i="20"/>
  <c r="F102" i="20"/>
  <c r="F112" i="20" s="1"/>
  <c r="E102" i="20"/>
  <c r="E112" i="20" s="1"/>
  <c r="B24" i="20" s="1"/>
  <c r="D100" i="20"/>
  <c r="C100" i="20"/>
  <c r="B100" i="20"/>
  <c r="D95" i="20"/>
  <c r="C95" i="20"/>
  <c r="G94" i="20"/>
  <c r="F94" i="20"/>
  <c r="E94" i="20"/>
  <c r="G93" i="20"/>
  <c r="F93" i="20"/>
  <c r="E93" i="20"/>
  <c r="G92" i="20"/>
  <c r="F92" i="20"/>
  <c r="E92" i="20"/>
  <c r="G91" i="20"/>
  <c r="F91" i="20"/>
  <c r="E91" i="20"/>
  <c r="G90" i="20"/>
  <c r="F90" i="20"/>
  <c r="E90" i="20"/>
  <c r="G89" i="20"/>
  <c r="F89" i="20"/>
  <c r="E89" i="20"/>
  <c r="G88" i="20"/>
  <c r="F88" i="20"/>
  <c r="E88" i="20"/>
  <c r="G87" i="20"/>
  <c r="F87" i="20"/>
  <c r="E87" i="20"/>
  <c r="G86" i="20"/>
  <c r="F86" i="20"/>
  <c r="E86" i="20"/>
  <c r="G85" i="20"/>
  <c r="F85" i="20"/>
  <c r="E85" i="20"/>
  <c r="E95" i="20" s="1"/>
  <c r="B23" i="20" s="1"/>
  <c r="B22" i="20" s="1"/>
  <c r="B29" i="20" s="1"/>
  <c r="B34" i="20" s="1"/>
  <c r="D83" i="20"/>
  <c r="C83" i="20"/>
  <c r="B83" i="20"/>
  <c r="B71" i="20"/>
  <c r="B64" i="20"/>
  <c r="B52" i="20"/>
  <c r="B43" i="20"/>
  <c r="D124" i="21"/>
  <c r="C124" i="21"/>
  <c r="B124" i="21"/>
  <c r="E123" i="21"/>
  <c r="E122" i="21"/>
  <c r="E121" i="21"/>
  <c r="E120" i="21"/>
  <c r="E119" i="21"/>
  <c r="E124" i="21" s="1"/>
  <c r="B28" i="21" s="1"/>
  <c r="D112" i="21"/>
  <c r="C112" i="21"/>
  <c r="G111" i="21"/>
  <c r="F111" i="21"/>
  <c r="E111" i="21"/>
  <c r="G110" i="21"/>
  <c r="F110" i="21"/>
  <c r="E110" i="21"/>
  <c r="G109" i="21"/>
  <c r="F109" i="21"/>
  <c r="E109" i="21"/>
  <c r="G108" i="21"/>
  <c r="F108" i="21"/>
  <c r="E108" i="21"/>
  <c r="G107" i="21"/>
  <c r="F107" i="21"/>
  <c r="E107" i="21"/>
  <c r="G106" i="21"/>
  <c r="F106" i="21"/>
  <c r="E106" i="21"/>
  <c r="G105" i="21"/>
  <c r="F105" i="21"/>
  <c r="E105" i="21"/>
  <c r="G104" i="21"/>
  <c r="F104" i="21"/>
  <c r="E104" i="21"/>
  <c r="G103" i="21"/>
  <c r="F103" i="21"/>
  <c r="E103" i="21"/>
  <c r="G102" i="21"/>
  <c r="F102" i="21"/>
  <c r="F112" i="21" s="1"/>
  <c r="E102" i="21"/>
  <c r="E112" i="21" s="1"/>
  <c r="B24" i="21" s="1"/>
  <c r="D100" i="21"/>
  <c r="C100" i="21"/>
  <c r="B100" i="21"/>
  <c r="D95" i="21"/>
  <c r="C95" i="21"/>
  <c r="G94" i="21"/>
  <c r="F94" i="21"/>
  <c r="E94" i="21"/>
  <c r="G93" i="21"/>
  <c r="F93" i="21"/>
  <c r="E93" i="21"/>
  <c r="G92" i="21"/>
  <c r="F92" i="21"/>
  <c r="E92" i="21"/>
  <c r="G91" i="21"/>
  <c r="F91" i="21"/>
  <c r="E91" i="21"/>
  <c r="G90" i="21"/>
  <c r="F90" i="21"/>
  <c r="E90" i="21"/>
  <c r="G89" i="21"/>
  <c r="F89" i="21"/>
  <c r="E89" i="21"/>
  <c r="G88" i="21"/>
  <c r="F88" i="21"/>
  <c r="E88" i="21"/>
  <c r="G87" i="21"/>
  <c r="F87" i="21"/>
  <c r="E87" i="21"/>
  <c r="G86" i="21"/>
  <c r="F86" i="21"/>
  <c r="E86" i="21"/>
  <c r="G85" i="21"/>
  <c r="F85" i="21"/>
  <c r="E85" i="21"/>
  <c r="E95" i="21" s="1"/>
  <c r="B23" i="21" s="1"/>
  <c r="D83" i="21"/>
  <c r="C83" i="21"/>
  <c r="B83" i="21"/>
  <c r="B71" i="21"/>
  <c r="B64" i="21"/>
  <c r="B52" i="21"/>
  <c r="B68" i="21" s="1"/>
  <c r="B43" i="21"/>
  <c r="D124" i="22"/>
  <c r="C124" i="22"/>
  <c r="B124" i="22"/>
  <c r="E123" i="22"/>
  <c r="E122" i="22"/>
  <c r="E121" i="22"/>
  <c r="E120" i="22"/>
  <c r="E119" i="22"/>
  <c r="E124" i="22" s="1"/>
  <c r="B28" i="22" s="1"/>
  <c r="D112" i="22"/>
  <c r="C112" i="22"/>
  <c r="G111" i="22"/>
  <c r="F111" i="22"/>
  <c r="E111" i="22"/>
  <c r="G110" i="22"/>
  <c r="F110" i="22"/>
  <c r="E110" i="22"/>
  <c r="G109" i="22"/>
  <c r="F109" i="22"/>
  <c r="E109" i="22"/>
  <c r="G108" i="22"/>
  <c r="F108" i="22"/>
  <c r="E108" i="22"/>
  <c r="G107" i="22"/>
  <c r="F107" i="22"/>
  <c r="E107" i="22"/>
  <c r="G106" i="22"/>
  <c r="F106" i="22"/>
  <c r="E106" i="22"/>
  <c r="G105" i="22"/>
  <c r="F105" i="22"/>
  <c r="E105" i="22"/>
  <c r="G104" i="22"/>
  <c r="F104" i="22"/>
  <c r="E104" i="22"/>
  <c r="G103" i="22"/>
  <c r="F103" i="22"/>
  <c r="E103" i="22"/>
  <c r="G102" i="22"/>
  <c r="F102" i="22"/>
  <c r="F112" i="22" s="1"/>
  <c r="E102" i="22"/>
  <c r="E112" i="22" s="1"/>
  <c r="B24" i="22" s="1"/>
  <c r="D100" i="22"/>
  <c r="C100" i="22"/>
  <c r="B100" i="22"/>
  <c r="D95" i="22"/>
  <c r="C95" i="22"/>
  <c r="G94" i="22"/>
  <c r="F94" i="22"/>
  <c r="E94" i="22"/>
  <c r="G93" i="22"/>
  <c r="F93" i="22"/>
  <c r="E93" i="22"/>
  <c r="G92" i="22"/>
  <c r="F92" i="22"/>
  <c r="E92" i="22"/>
  <c r="G91" i="22"/>
  <c r="F91" i="22"/>
  <c r="E91" i="22"/>
  <c r="G90" i="22"/>
  <c r="F90" i="22"/>
  <c r="E90" i="22"/>
  <c r="G89" i="22"/>
  <c r="F89" i="22"/>
  <c r="E89" i="22"/>
  <c r="G88" i="22"/>
  <c r="F88" i="22"/>
  <c r="E88" i="22"/>
  <c r="G87" i="22"/>
  <c r="F87" i="22"/>
  <c r="E87" i="22"/>
  <c r="G86" i="22"/>
  <c r="F86" i="22"/>
  <c r="E86" i="22"/>
  <c r="G85" i="22"/>
  <c r="F85" i="22"/>
  <c r="E85" i="22"/>
  <c r="E95" i="22" s="1"/>
  <c r="B23" i="22" s="1"/>
  <c r="B22" i="22" s="1"/>
  <c r="B29" i="22" s="1"/>
  <c r="B34" i="22" s="1"/>
  <c r="B12" i="22" s="1"/>
  <c r="D83" i="22"/>
  <c r="C83" i="22"/>
  <c r="B83" i="22"/>
  <c r="B71" i="22"/>
  <c r="B68" i="22"/>
  <c r="B64" i="22"/>
  <c r="B52" i="22"/>
  <c r="B43" i="22"/>
  <c r="D124" i="23"/>
  <c r="C124" i="23"/>
  <c r="B124" i="23"/>
  <c r="E123" i="23"/>
  <c r="E122" i="23"/>
  <c r="E121" i="23"/>
  <c r="E120" i="23"/>
  <c r="E119" i="23"/>
  <c r="E124" i="23" s="1"/>
  <c r="B28" i="23" s="1"/>
  <c r="D112" i="23"/>
  <c r="C112" i="23"/>
  <c r="G111" i="23"/>
  <c r="F111" i="23"/>
  <c r="E111" i="23"/>
  <c r="G110" i="23"/>
  <c r="F110" i="23"/>
  <c r="E110" i="23"/>
  <c r="G109" i="23"/>
  <c r="F109" i="23"/>
  <c r="E109" i="23"/>
  <c r="G108" i="23"/>
  <c r="F108" i="23"/>
  <c r="E108" i="23"/>
  <c r="G107" i="23"/>
  <c r="F107" i="23"/>
  <c r="E107" i="23"/>
  <c r="G106" i="23"/>
  <c r="F106" i="23"/>
  <c r="E106" i="23"/>
  <c r="G105" i="23"/>
  <c r="F105" i="23"/>
  <c r="E105" i="23"/>
  <c r="G104" i="23"/>
  <c r="F104" i="23"/>
  <c r="E104" i="23"/>
  <c r="G103" i="23"/>
  <c r="F103" i="23"/>
  <c r="E103" i="23"/>
  <c r="G102" i="23"/>
  <c r="F102" i="23"/>
  <c r="F112" i="23" s="1"/>
  <c r="E102" i="23"/>
  <c r="E112" i="23" s="1"/>
  <c r="B24" i="23" s="1"/>
  <c r="D100" i="23"/>
  <c r="C100" i="23"/>
  <c r="B100" i="23"/>
  <c r="D95" i="23"/>
  <c r="C95" i="23"/>
  <c r="G94" i="23"/>
  <c r="F94" i="23"/>
  <c r="E94" i="23"/>
  <c r="G93" i="23"/>
  <c r="F93" i="23"/>
  <c r="E93" i="23"/>
  <c r="G92" i="23"/>
  <c r="F92" i="23"/>
  <c r="E92" i="23"/>
  <c r="G91" i="23"/>
  <c r="F91" i="23"/>
  <c r="E91" i="23"/>
  <c r="G90" i="23"/>
  <c r="F90" i="23"/>
  <c r="E90" i="23"/>
  <c r="G89" i="23"/>
  <c r="F89" i="23"/>
  <c r="E89" i="23"/>
  <c r="G88" i="23"/>
  <c r="F88" i="23"/>
  <c r="E88" i="23"/>
  <c r="G87" i="23"/>
  <c r="F87" i="23"/>
  <c r="E87" i="23"/>
  <c r="G86" i="23"/>
  <c r="F86" i="23"/>
  <c r="E86" i="23"/>
  <c r="G85" i="23"/>
  <c r="F85" i="23"/>
  <c r="E85" i="23"/>
  <c r="E95" i="23" s="1"/>
  <c r="B23" i="23" s="1"/>
  <c r="B22" i="23" s="1"/>
  <c r="B29" i="23" s="1"/>
  <c r="B34" i="23" s="1"/>
  <c r="D83" i="23"/>
  <c r="C83" i="23"/>
  <c r="B83" i="23"/>
  <c r="B71" i="23"/>
  <c r="B64" i="23"/>
  <c r="B52" i="23"/>
  <c r="B68" i="23" s="1"/>
  <c r="B43" i="23"/>
  <c r="D124" i="24"/>
  <c r="C124" i="24"/>
  <c r="B124" i="24"/>
  <c r="E123" i="24"/>
  <c r="E122" i="24"/>
  <c r="E121" i="24"/>
  <c r="E120" i="24"/>
  <c r="E119" i="24"/>
  <c r="E124" i="24" s="1"/>
  <c r="B28" i="24" s="1"/>
  <c r="D112" i="24"/>
  <c r="C112" i="24"/>
  <c r="G111" i="24"/>
  <c r="F111" i="24"/>
  <c r="E111" i="24"/>
  <c r="G110" i="24"/>
  <c r="F110" i="24"/>
  <c r="E110" i="24"/>
  <c r="G109" i="24"/>
  <c r="F109" i="24"/>
  <c r="E109" i="24"/>
  <c r="G108" i="24"/>
  <c r="F108" i="24"/>
  <c r="E108" i="24"/>
  <c r="G107" i="24"/>
  <c r="F107" i="24"/>
  <c r="E107" i="24"/>
  <c r="G106" i="24"/>
  <c r="F106" i="24"/>
  <c r="E106" i="24"/>
  <c r="G105" i="24"/>
  <c r="F105" i="24"/>
  <c r="E105" i="24"/>
  <c r="G104" i="24"/>
  <c r="F104" i="24"/>
  <c r="E104" i="24"/>
  <c r="G103" i="24"/>
  <c r="F103" i="24"/>
  <c r="E103" i="24"/>
  <c r="G102" i="24"/>
  <c r="F102" i="24"/>
  <c r="F112" i="24" s="1"/>
  <c r="E102" i="24"/>
  <c r="E112" i="24" s="1"/>
  <c r="B24" i="24" s="1"/>
  <c r="D100" i="24"/>
  <c r="C100" i="24"/>
  <c r="B100" i="24"/>
  <c r="D95" i="24"/>
  <c r="C95" i="24"/>
  <c r="G94" i="24"/>
  <c r="F94" i="24"/>
  <c r="E94" i="24"/>
  <c r="G93" i="24"/>
  <c r="F93" i="24"/>
  <c r="E93" i="24"/>
  <c r="G92" i="24"/>
  <c r="F92" i="24"/>
  <c r="E92" i="24"/>
  <c r="G91" i="24"/>
  <c r="F91" i="24"/>
  <c r="E91" i="24"/>
  <c r="G90" i="24"/>
  <c r="F90" i="24"/>
  <c r="E90" i="24"/>
  <c r="G89" i="24"/>
  <c r="F89" i="24"/>
  <c r="E89" i="24"/>
  <c r="G88" i="24"/>
  <c r="F88" i="24"/>
  <c r="E88" i="24"/>
  <c r="G87" i="24"/>
  <c r="F87" i="24"/>
  <c r="E87" i="24"/>
  <c r="G86" i="24"/>
  <c r="F86" i="24"/>
  <c r="E86" i="24"/>
  <c r="G85" i="24"/>
  <c r="F85" i="24"/>
  <c r="E85" i="24"/>
  <c r="E95" i="24" s="1"/>
  <c r="B23" i="24" s="1"/>
  <c r="D83" i="24"/>
  <c r="C83" i="24"/>
  <c r="B83" i="24"/>
  <c r="B71" i="24"/>
  <c r="B64" i="24"/>
  <c r="B52" i="24"/>
  <c r="B68" i="24" s="1"/>
  <c r="B43" i="24"/>
  <c r="D124" i="25"/>
  <c r="C124" i="25"/>
  <c r="B124" i="25"/>
  <c r="E123" i="25"/>
  <c r="E122" i="25"/>
  <c r="E121" i="25"/>
  <c r="E120" i="25"/>
  <c r="E119" i="25"/>
  <c r="E124" i="25" s="1"/>
  <c r="B28" i="25" s="1"/>
  <c r="D112" i="25"/>
  <c r="C112" i="25"/>
  <c r="G111" i="25"/>
  <c r="F111" i="25"/>
  <c r="E111" i="25"/>
  <c r="G110" i="25"/>
  <c r="F110" i="25"/>
  <c r="E110" i="25"/>
  <c r="G109" i="25"/>
  <c r="F109" i="25"/>
  <c r="E109" i="25"/>
  <c r="G108" i="25"/>
  <c r="F108" i="25"/>
  <c r="E108" i="25"/>
  <c r="G107" i="25"/>
  <c r="F107" i="25"/>
  <c r="E107" i="25"/>
  <c r="G106" i="25"/>
  <c r="F106" i="25"/>
  <c r="E106" i="25"/>
  <c r="G105" i="25"/>
  <c r="F105" i="25"/>
  <c r="E105" i="25"/>
  <c r="G104" i="25"/>
  <c r="F104" i="25"/>
  <c r="E104" i="25"/>
  <c r="G103" i="25"/>
  <c r="F103" i="25"/>
  <c r="E103" i="25"/>
  <c r="G102" i="25"/>
  <c r="F102" i="25"/>
  <c r="F112" i="25" s="1"/>
  <c r="E102" i="25"/>
  <c r="E112" i="25" s="1"/>
  <c r="B24" i="25" s="1"/>
  <c r="D100" i="25"/>
  <c r="C100" i="25"/>
  <c r="B100" i="25"/>
  <c r="D95" i="25"/>
  <c r="C95" i="25"/>
  <c r="G94" i="25"/>
  <c r="F94" i="25"/>
  <c r="E94" i="25"/>
  <c r="G93" i="25"/>
  <c r="F93" i="25"/>
  <c r="E93" i="25"/>
  <c r="G92" i="25"/>
  <c r="F92" i="25"/>
  <c r="E92" i="25"/>
  <c r="G91" i="25"/>
  <c r="F91" i="25"/>
  <c r="E91" i="25"/>
  <c r="G90" i="25"/>
  <c r="F90" i="25"/>
  <c r="E90" i="25"/>
  <c r="G89" i="25"/>
  <c r="F89" i="25"/>
  <c r="E89" i="25"/>
  <c r="G88" i="25"/>
  <c r="F88" i="25"/>
  <c r="E88" i="25"/>
  <c r="G87" i="25"/>
  <c r="F87" i="25"/>
  <c r="E87" i="25"/>
  <c r="G86" i="25"/>
  <c r="F86" i="25"/>
  <c r="E86" i="25"/>
  <c r="G85" i="25"/>
  <c r="F85" i="25"/>
  <c r="E85" i="25"/>
  <c r="E95" i="25" s="1"/>
  <c r="B23" i="25" s="1"/>
  <c r="B22" i="25" s="1"/>
  <c r="B29" i="25" s="1"/>
  <c r="B34" i="25" s="1"/>
  <c r="B12" i="25" s="1"/>
  <c r="D83" i="25"/>
  <c r="C83" i="25"/>
  <c r="B83" i="25"/>
  <c r="B71" i="25"/>
  <c r="B64" i="25"/>
  <c r="B52" i="25"/>
  <c r="B68" i="25" s="1"/>
  <c r="B43" i="25"/>
  <c r="D124" i="26"/>
  <c r="C124" i="26"/>
  <c r="B124" i="26"/>
  <c r="E123" i="26"/>
  <c r="E122" i="26"/>
  <c r="E121" i="26"/>
  <c r="E120" i="26"/>
  <c r="E119" i="26"/>
  <c r="E124" i="26" s="1"/>
  <c r="B28" i="26" s="1"/>
  <c r="D112" i="26"/>
  <c r="C112" i="26"/>
  <c r="G111" i="26"/>
  <c r="F111" i="26"/>
  <c r="E111" i="26"/>
  <c r="G110" i="26"/>
  <c r="F110" i="26"/>
  <c r="E110" i="26"/>
  <c r="G109" i="26"/>
  <c r="F109" i="26"/>
  <c r="E109" i="26"/>
  <c r="G108" i="26"/>
  <c r="F108" i="26"/>
  <c r="E108" i="26"/>
  <c r="G107" i="26"/>
  <c r="F107" i="26"/>
  <c r="E107" i="26"/>
  <c r="G106" i="26"/>
  <c r="F106" i="26"/>
  <c r="E106" i="26"/>
  <c r="G105" i="26"/>
  <c r="F105" i="26"/>
  <c r="E105" i="26"/>
  <c r="G104" i="26"/>
  <c r="F104" i="26"/>
  <c r="E104" i="26"/>
  <c r="G103" i="26"/>
  <c r="F103" i="26"/>
  <c r="E103" i="26"/>
  <c r="G102" i="26"/>
  <c r="F102" i="26"/>
  <c r="F112" i="26" s="1"/>
  <c r="E102" i="26"/>
  <c r="E112" i="26" s="1"/>
  <c r="B24" i="26" s="1"/>
  <c r="D100" i="26"/>
  <c r="C100" i="26"/>
  <c r="B100" i="26"/>
  <c r="D95" i="26"/>
  <c r="C95" i="26"/>
  <c r="G94" i="26"/>
  <c r="F94" i="26"/>
  <c r="E94" i="26"/>
  <c r="G93" i="26"/>
  <c r="F93" i="26"/>
  <c r="E93" i="26"/>
  <c r="G92" i="26"/>
  <c r="F92" i="26"/>
  <c r="E92" i="26"/>
  <c r="G91" i="26"/>
  <c r="F91" i="26"/>
  <c r="E91" i="26"/>
  <c r="G90" i="26"/>
  <c r="F90" i="26"/>
  <c r="E90" i="26"/>
  <c r="G89" i="26"/>
  <c r="F89" i="26"/>
  <c r="E89" i="26"/>
  <c r="G88" i="26"/>
  <c r="F88" i="26"/>
  <c r="E88" i="26"/>
  <c r="G87" i="26"/>
  <c r="F87" i="26"/>
  <c r="E87" i="26"/>
  <c r="G86" i="26"/>
  <c r="F86" i="26"/>
  <c r="E86" i="26"/>
  <c r="G85" i="26"/>
  <c r="F85" i="26"/>
  <c r="E85" i="26"/>
  <c r="E95" i="26" s="1"/>
  <c r="B23" i="26" s="1"/>
  <c r="D83" i="26"/>
  <c r="C83" i="26"/>
  <c r="B83" i="26"/>
  <c r="B71" i="26"/>
  <c r="B64" i="26"/>
  <c r="B52" i="26"/>
  <c r="B68" i="26" s="1"/>
  <c r="B43" i="26"/>
  <c r="D124" i="27"/>
  <c r="C124" i="27"/>
  <c r="B124" i="27"/>
  <c r="E123" i="27"/>
  <c r="E122" i="27"/>
  <c r="E121" i="27"/>
  <c r="E120" i="27"/>
  <c r="E119" i="27"/>
  <c r="E124" i="27" s="1"/>
  <c r="B28" i="27" s="1"/>
  <c r="D112" i="27"/>
  <c r="C112" i="27"/>
  <c r="G111" i="27"/>
  <c r="F111" i="27"/>
  <c r="E111" i="27"/>
  <c r="G110" i="27"/>
  <c r="F110" i="27"/>
  <c r="E110" i="27"/>
  <c r="G109" i="27"/>
  <c r="F109" i="27"/>
  <c r="E109" i="27"/>
  <c r="G108" i="27"/>
  <c r="F108" i="27"/>
  <c r="E108" i="27"/>
  <c r="G107" i="27"/>
  <c r="F107" i="27"/>
  <c r="E107" i="27"/>
  <c r="G106" i="27"/>
  <c r="F106" i="27"/>
  <c r="E106" i="27"/>
  <c r="G105" i="27"/>
  <c r="F105" i="27"/>
  <c r="E105" i="27"/>
  <c r="G104" i="27"/>
  <c r="F104" i="27"/>
  <c r="E104" i="27"/>
  <c r="G103" i="27"/>
  <c r="F103" i="27"/>
  <c r="E103" i="27"/>
  <c r="G102" i="27"/>
  <c r="F102" i="27"/>
  <c r="F112" i="27" s="1"/>
  <c r="E102" i="27"/>
  <c r="E112" i="27" s="1"/>
  <c r="B24" i="27" s="1"/>
  <c r="D100" i="27"/>
  <c r="C100" i="27"/>
  <c r="B100" i="27"/>
  <c r="D95" i="27"/>
  <c r="C95" i="27"/>
  <c r="G94" i="27"/>
  <c r="F94" i="27"/>
  <c r="E94" i="27"/>
  <c r="G93" i="27"/>
  <c r="F93" i="27"/>
  <c r="E93" i="27"/>
  <c r="G92" i="27"/>
  <c r="F92" i="27"/>
  <c r="E92" i="27"/>
  <c r="G91" i="27"/>
  <c r="F91" i="27"/>
  <c r="E91" i="27"/>
  <c r="G90" i="27"/>
  <c r="F90" i="27"/>
  <c r="E90" i="27"/>
  <c r="G89" i="27"/>
  <c r="F89" i="27"/>
  <c r="E89" i="27"/>
  <c r="G88" i="27"/>
  <c r="F88" i="27"/>
  <c r="E88" i="27"/>
  <c r="G87" i="27"/>
  <c r="F87" i="27"/>
  <c r="E87" i="27"/>
  <c r="G86" i="27"/>
  <c r="F86" i="27"/>
  <c r="E86" i="27"/>
  <c r="G85" i="27"/>
  <c r="F85" i="27"/>
  <c r="E85" i="27"/>
  <c r="E95" i="27" s="1"/>
  <c r="B23" i="27" s="1"/>
  <c r="B22" i="27" s="1"/>
  <c r="B29" i="27" s="1"/>
  <c r="B34" i="27" s="1"/>
  <c r="K56" i="27" s="1"/>
  <c r="D83" i="27"/>
  <c r="C83" i="27"/>
  <c r="B83" i="27"/>
  <c r="B71" i="27"/>
  <c r="B64" i="27"/>
  <c r="B52" i="27"/>
  <c r="B43" i="27"/>
  <c r="D124" i="28"/>
  <c r="C124" i="28"/>
  <c r="B124" i="28"/>
  <c r="E123" i="28"/>
  <c r="E122" i="28"/>
  <c r="E121" i="28"/>
  <c r="E120" i="28"/>
  <c r="E119" i="28"/>
  <c r="E124" i="28" s="1"/>
  <c r="B28" i="28" s="1"/>
  <c r="D112" i="28"/>
  <c r="C112" i="28"/>
  <c r="G111" i="28"/>
  <c r="F111" i="28"/>
  <c r="E111" i="28"/>
  <c r="G110" i="28"/>
  <c r="F110" i="28"/>
  <c r="E110" i="28"/>
  <c r="G109" i="28"/>
  <c r="F109" i="28"/>
  <c r="E109" i="28"/>
  <c r="G108" i="28"/>
  <c r="F108" i="28"/>
  <c r="E108" i="28"/>
  <c r="G107" i="28"/>
  <c r="F107" i="28"/>
  <c r="E107" i="28"/>
  <c r="G106" i="28"/>
  <c r="F106" i="28"/>
  <c r="E106" i="28"/>
  <c r="G105" i="28"/>
  <c r="F105" i="28"/>
  <c r="E105" i="28"/>
  <c r="G104" i="28"/>
  <c r="F104" i="28"/>
  <c r="E104" i="28"/>
  <c r="G103" i="28"/>
  <c r="F103" i="28"/>
  <c r="E103" i="28"/>
  <c r="G102" i="28"/>
  <c r="F102" i="28"/>
  <c r="F112" i="28" s="1"/>
  <c r="E102" i="28"/>
  <c r="E112" i="28" s="1"/>
  <c r="B24" i="28" s="1"/>
  <c r="D100" i="28"/>
  <c r="C100" i="28"/>
  <c r="B100" i="28"/>
  <c r="D95" i="28"/>
  <c r="C95" i="28"/>
  <c r="G94" i="28"/>
  <c r="F94" i="28"/>
  <c r="E94" i="28"/>
  <c r="G93" i="28"/>
  <c r="F93" i="28"/>
  <c r="E93" i="28"/>
  <c r="G92" i="28"/>
  <c r="F92" i="28"/>
  <c r="E92" i="28"/>
  <c r="G91" i="28"/>
  <c r="F91" i="28"/>
  <c r="E91" i="28"/>
  <c r="G90" i="28"/>
  <c r="F90" i="28"/>
  <c r="E90" i="28"/>
  <c r="G89" i="28"/>
  <c r="F89" i="28"/>
  <c r="E89" i="28"/>
  <c r="G88" i="28"/>
  <c r="F88" i="28"/>
  <c r="E88" i="28"/>
  <c r="G87" i="28"/>
  <c r="F87" i="28"/>
  <c r="E87" i="28"/>
  <c r="G86" i="28"/>
  <c r="F86" i="28"/>
  <c r="E86" i="28"/>
  <c r="G85" i="28"/>
  <c r="F85" i="28"/>
  <c r="E85" i="28"/>
  <c r="E95" i="28" s="1"/>
  <c r="B23" i="28" s="1"/>
  <c r="B22" i="28" s="1"/>
  <c r="B29" i="28" s="1"/>
  <c r="B34" i="28" s="1"/>
  <c r="D83" i="28"/>
  <c r="C83" i="28"/>
  <c r="B83" i="28"/>
  <c r="B71" i="28"/>
  <c r="B64" i="28"/>
  <c r="B52" i="28"/>
  <c r="B43" i="28"/>
  <c r="D124" i="29"/>
  <c r="C124" i="29"/>
  <c r="B124" i="29"/>
  <c r="E123" i="29"/>
  <c r="E122" i="29"/>
  <c r="E121" i="29"/>
  <c r="E120" i="29"/>
  <c r="E119" i="29"/>
  <c r="E124" i="29" s="1"/>
  <c r="B28" i="29" s="1"/>
  <c r="D112" i="29"/>
  <c r="C112" i="29"/>
  <c r="G111" i="29"/>
  <c r="F111" i="29"/>
  <c r="E111" i="29"/>
  <c r="G110" i="29"/>
  <c r="F110" i="29"/>
  <c r="E110" i="29"/>
  <c r="G109" i="29"/>
  <c r="F109" i="29"/>
  <c r="E109" i="29"/>
  <c r="G108" i="29"/>
  <c r="F108" i="29"/>
  <c r="E108" i="29"/>
  <c r="G107" i="29"/>
  <c r="F107" i="29"/>
  <c r="E107" i="29"/>
  <c r="G106" i="29"/>
  <c r="F106" i="29"/>
  <c r="E106" i="29"/>
  <c r="G105" i="29"/>
  <c r="F105" i="29"/>
  <c r="E105" i="29"/>
  <c r="G104" i="29"/>
  <c r="F104" i="29"/>
  <c r="E104" i="29"/>
  <c r="G103" i="29"/>
  <c r="F103" i="29"/>
  <c r="E103" i="29"/>
  <c r="G102" i="29"/>
  <c r="F102" i="29"/>
  <c r="F112" i="29" s="1"/>
  <c r="E102" i="29"/>
  <c r="E112" i="29" s="1"/>
  <c r="B24" i="29" s="1"/>
  <c r="D100" i="29"/>
  <c r="C100" i="29"/>
  <c r="B100" i="29"/>
  <c r="D95" i="29"/>
  <c r="C95" i="29"/>
  <c r="G94" i="29"/>
  <c r="E94" i="29"/>
  <c r="G93" i="29"/>
  <c r="E93" i="29"/>
  <c r="G92" i="29"/>
  <c r="E92" i="29"/>
  <c r="G91" i="29"/>
  <c r="E91" i="29"/>
  <c r="G90" i="29"/>
  <c r="E90" i="29"/>
  <c r="G89" i="29"/>
  <c r="E89" i="29"/>
  <c r="G88" i="29"/>
  <c r="E88" i="29"/>
  <c r="G87" i="29"/>
  <c r="E87" i="29"/>
  <c r="G86" i="29"/>
  <c r="E86" i="29"/>
  <c r="G85" i="29"/>
  <c r="E85" i="29"/>
  <c r="E95" i="29" s="1"/>
  <c r="B23" i="29" s="1"/>
  <c r="B22" i="29" s="1"/>
  <c r="B29" i="29" s="1"/>
  <c r="B34" i="29" s="1"/>
  <c r="B12" i="29" s="1"/>
  <c r="D83" i="29"/>
  <c r="C83" i="29"/>
  <c r="B83" i="29"/>
  <c r="B71" i="29"/>
  <c r="B64" i="29"/>
  <c r="B52" i="29"/>
  <c r="B68" i="29" s="1"/>
  <c r="B43" i="29"/>
  <c r="D124" i="30"/>
  <c r="C124" i="30"/>
  <c r="B124" i="30"/>
  <c r="E123" i="30"/>
  <c r="E122" i="30"/>
  <c r="E121" i="30"/>
  <c r="E120" i="30"/>
  <c r="E119" i="30"/>
  <c r="E124" i="30" s="1"/>
  <c r="B28" i="30" s="1"/>
  <c r="D112" i="30"/>
  <c r="C112" i="30"/>
  <c r="G111" i="30"/>
  <c r="F111" i="30"/>
  <c r="E111" i="30"/>
  <c r="G110" i="30"/>
  <c r="F110" i="30"/>
  <c r="E110" i="30"/>
  <c r="G109" i="30"/>
  <c r="F109" i="30"/>
  <c r="E109" i="30"/>
  <c r="G108" i="30"/>
  <c r="F108" i="30"/>
  <c r="E108" i="30"/>
  <c r="G107" i="30"/>
  <c r="F107" i="30"/>
  <c r="E107" i="30"/>
  <c r="G106" i="30"/>
  <c r="F106" i="30"/>
  <c r="E106" i="30"/>
  <c r="G105" i="30"/>
  <c r="F105" i="30"/>
  <c r="E105" i="30"/>
  <c r="G104" i="30"/>
  <c r="F104" i="30"/>
  <c r="E104" i="30"/>
  <c r="G103" i="30"/>
  <c r="F103" i="30"/>
  <c r="E103" i="30"/>
  <c r="G102" i="30"/>
  <c r="F102" i="30"/>
  <c r="F112" i="30" s="1"/>
  <c r="E102" i="30"/>
  <c r="E112" i="30" s="1"/>
  <c r="B24" i="30" s="1"/>
  <c r="D100" i="30"/>
  <c r="C100" i="30"/>
  <c r="B100" i="30"/>
  <c r="D95" i="30"/>
  <c r="C95" i="30"/>
  <c r="G94" i="30"/>
  <c r="E94" i="30"/>
  <c r="G93" i="30"/>
  <c r="E93" i="30"/>
  <c r="G92" i="30"/>
  <c r="E92" i="30"/>
  <c r="G91" i="30"/>
  <c r="E91" i="30"/>
  <c r="G90" i="30"/>
  <c r="E90" i="30"/>
  <c r="G89" i="30"/>
  <c r="E89" i="30"/>
  <c r="G88" i="30"/>
  <c r="E88" i="30"/>
  <c r="G87" i="30"/>
  <c r="E87" i="30"/>
  <c r="G86" i="30"/>
  <c r="E86" i="30"/>
  <c r="G85" i="30"/>
  <c r="E85" i="30"/>
  <c r="E95" i="30" s="1"/>
  <c r="B23" i="30" s="1"/>
  <c r="B22" i="30" s="1"/>
  <c r="B29" i="30" s="1"/>
  <c r="B34" i="30" s="1"/>
  <c r="B12" i="30" s="1"/>
  <c r="D83" i="30"/>
  <c r="C83" i="30"/>
  <c r="B83" i="30"/>
  <c r="B71" i="30"/>
  <c r="B64" i="30"/>
  <c r="B52" i="30"/>
  <c r="B43" i="30"/>
  <c r="D124" i="4"/>
  <c r="C124" i="4"/>
  <c r="B124" i="4"/>
  <c r="E123" i="4"/>
  <c r="E122" i="4"/>
  <c r="E121" i="4"/>
  <c r="E120" i="4"/>
  <c r="E119" i="4"/>
  <c r="E124" i="4" s="1"/>
  <c r="B28" i="4" s="1"/>
  <c r="D112" i="4"/>
  <c r="C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F112" i="4" s="1"/>
  <c r="E102" i="4"/>
  <c r="E112" i="4" s="1"/>
  <c r="B24" i="4" s="1"/>
  <c r="D100" i="4"/>
  <c r="C100" i="4"/>
  <c r="B100" i="4"/>
  <c r="D95" i="4"/>
  <c r="C95" i="4"/>
  <c r="G94" i="4"/>
  <c r="E94" i="4"/>
  <c r="G93" i="4"/>
  <c r="E93" i="4"/>
  <c r="G92" i="4"/>
  <c r="E92" i="4"/>
  <c r="G91" i="4"/>
  <c r="E91" i="4"/>
  <c r="G90" i="4"/>
  <c r="E90" i="4"/>
  <c r="G89" i="4"/>
  <c r="E89" i="4"/>
  <c r="G88" i="4"/>
  <c r="E88" i="4"/>
  <c r="G87" i="4"/>
  <c r="E87" i="4"/>
  <c r="G86" i="4"/>
  <c r="E86" i="4"/>
  <c r="G85" i="4"/>
  <c r="E85" i="4"/>
  <c r="E95" i="4" s="1"/>
  <c r="B23" i="4" s="1"/>
  <c r="D83" i="4"/>
  <c r="C83" i="4"/>
  <c r="B83" i="4"/>
  <c r="B71" i="4"/>
  <c r="B68" i="4"/>
  <c r="B64" i="4"/>
  <c r="B52" i="4"/>
  <c r="B43" i="4"/>
  <c r="B68" i="30" l="1"/>
  <c r="B36" i="30" s="1"/>
  <c r="C36" i="30" s="1"/>
  <c r="B68" i="14"/>
  <c r="B36" i="14" s="1"/>
  <c r="C36" i="14" s="1"/>
  <c r="B68" i="27"/>
  <c r="B68" i="13"/>
  <c r="B68" i="20"/>
  <c r="B36" i="20" s="1"/>
  <c r="C36" i="20" s="1"/>
  <c r="E28" i="15"/>
  <c r="D71" i="28"/>
  <c r="D71" i="23"/>
  <c r="D71" i="16"/>
  <c r="D71" i="18"/>
  <c r="B68" i="28"/>
  <c r="B36" i="28" s="1"/>
  <c r="C36" i="28" s="1"/>
  <c r="D71" i="20"/>
  <c r="G14" i="15"/>
  <c r="K18" i="30"/>
  <c r="K21" i="27"/>
  <c r="K56" i="25"/>
  <c r="K56" i="22"/>
  <c r="K56" i="20"/>
  <c r="K56" i="18"/>
  <c r="K56" i="16"/>
  <c r="K20" i="29"/>
  <c r="K21" i="28"/>
  <c r="K21" i="29"/>
  <c r="K24" i="28"/>
  <c r="G12" i="15"/>
  <c r="K28" i="12"/>
  <c r="K21" i="30"/>
  <c r="K18" i="25"/>
  <c r="K18" i="22"/>
  <c r="K18" i="20"/>
  <c r="K18" i="18"/>
  <c r="K18" i="16"/>
  <c r="K18" i="23"/>
  <c r="K28" i="23"/>
  <c r="K20" i="25"/>
  <c r="K21" i="12"/>
  <c r="K18" i="28"/>
  <c r="K21" i="22"/>
  <c r="K21" i="20"/>
  <c r="K21" i="18"/>
  <c r="K21" i="16"/>
  <c r="B12" i="23"/>
  <c r="K56" i="30"/>
  <c r="K27" i="29"/>
  <c r="K56" i="28"/>
  <c r="K24" i="27"/>
  <c r="K26" i="25"/>
  <c r="K26" i="30"/>
  <c r="K28" i="29"/>
  <c r="K25" i="28"/>
  <c r="K27" i="25"/>
  <c r="K24" i="23"/>
  <c r="K26" i="22"/>
  <c r="K26" i="20"/>
  <c r="K26" i="18"/>
  <c r="K26" i="16"/>
  <c r="G19" i="15"/>
  <c r="B12" i="27"/>
  <c r="B12" i="20"/>
  <c r="B12" i="16"/>
  <c r="G5" i="15"/>
  <c r="K20" i="30"/>
  <c r="K24" i="29"/>
  <c r="K26" i="28"/>
  <c r="K25" i="27"/>
  <c r="K20" i="22"/>
  <c r="K27" i="22"/>
  <c r="K20" i="20"/>
  <c r="K27" i="20"/>
  <c r="K20" i="18"/>
  <c r="K27" i="18"/>
  <c r="K20" i="16"/>
  <c r="K27" i="16"/>
  <c r="D71" i="30"/>
  <c r="K27" i="30"/>
  <c r="K27" i="28"/>
  <c r="K18" i="27"/>
  <c r="K21" i="25"/>
  <c r="K28" i="25"/>
  <c r="K25" i="23"/>
  <c r="K56" i="23"/>
  <c r="K28" i="22"/>
  <c r="K28" i="20"/>
  <c r="K28" i="18"/>
  <c r="K28" i="16"/>
  <c r="K24" i="12"/>
  <c r="B12" i="28"/>
  <c r="K28" i="30"/>
  <c r="K25" i="29"/>
  <c r="K20" i="28"/>
  <c r="K28" i="28"/>
  <c r="K19" i="27"/>
  <c r="K26" i="27"/>
  <c r="K25" i="30"/>
  <c r="K24" i="30"/>
  <c r="K18" i="29"/>
  <c r="K56" i="29"/>
  <c r="K20" i="27"/>
  <c r="K27" i="27"/>
  <c r="K24" i="25"/>
  <c r="K26" i="23"/>
  <c r="K24" i="22"/>
  <c r="K24" i="20"/>
  <c r="K24" i="18"/>
  <c r="K24" i="16"/>
  <c r="B12" i="18"/>
  <c r="G8" i="15"/>
  <c r="K26" i="29"/>
  <c r="K28" i="27"/>
  <c r="K20" i="23"/>
  <c r="K27" i="23"/>
  <c r="K27" i="21"/>
  <c r="F12" i="26"/>
  <c r="K25" i="14"/>
  <c r="K56" i="14"/>
  <c r="K26" i="14"/>
  <c r="K18" i="14"/>
  <c r="K20" i="14"/>
  <c r="K27" i="14"/>
  <c r="K28" i="14"/>
  <c r="K21" i="14"/>
  <c r="K24" i="14"/>
  <c r="D71" i="12"/>
  <c r="K25" i="12"/>
  <c r="K56" i="12"/>
  <c r="K18" i="12"/>
  <c r="K26" i="12"/>
  <c r="K20" i="12"/>
  <c r="K27" i="12"/>
  <c r="B12" i="12"/>
  <c r="J43" i="4"/>
  <c r="K19" i="29"/>
  <c r="J43" i="29"/>
  <c r="F89" i="30"/>
  <c r="F94" i="30"/>
  <c r="F86" i="30"/>
  <c r="F91" i="30"/>
  <c r="F92" i="30"/>
  <c r="F88" i="30"/>
  <c r="F93" i="30"/>
  <c r="F85" i="30"/>
  <c r="F90" i="30"/>
  <c r="F87" i="30"/>
  <c r="F95" i="30" s="1"/>
  <c r="J23" i="30" s="1"/>
  <c r="F93" i="4"/>
  <c r="F85" i="4"/>
  <c r="F90" i="4"/>
  <c r="F86" i="4"/>
  <c r="F87" i="4"/>
  <c r="F94" i="4"/>
  <c r="F92" i="4"/>
  <c r="F91" i="4"/>
  <c r="F95" i="4" s="1"/>
  <c r="J23" i="4" s="1"/>
  <c r="F89" i="4"/>
  <c r="F88" i="4"/>
  <c r="J43" i="30"/>
  <c r="K19" i="30"/>
  <c r="F90" i="29"/>
  <c r="F87" i="29"/>
  <c r="F85" i="29"/>
  <c r="F92" i="29"/>
  <c r="F88" i="29"/>
  <c r="F89" i="29"/>
  <c r="F91" i="29"/>
  <c r="F93" i="29"/>
  <c r="F94" i="29"/>
  <c r="F86" i="29"/>
  <c r="F95" i="29" s="1"/>
  <c r="J23" i="29" s="1"/>
  <c r="M79" i="28"/>
  <c r="J42" i="28" s="1"/>
  <c r="J43" i="28" s="1"/>
  <c r="K19" i="23"/>
  <c r="K19" i="22"/>
  <c r="K19" i="20"/>
  <c r="K19" i="18"/>
  <c r="K19" i="16"/>
  <c r="K19" i="14"/>
  <c r="K19" i="12"/>
  <c r="K19" i="25"/>
  <c r="F95" i="19"/>
  <c r="J23" i="19" s="1"/>
  <c r="F95" i="11"/>
  <c r="J23" i="11" s="1"/>
  <c r="F95" i="28"/>
  <c r="J23" i="28" s="1"/>
  <c r="F95" i="21"/>
  <c r="J23" i="21" s="1"/>
  <c r="F95" i="13"/>
  <c r="J23" i="13" s="1"/>
  <c r="F95" i="17"/>
  <c r="J23" i="17" s="1"/>
  <c r="G10" i="15" s="1"/>
  <c r="F95" i="24"/>
  <c r="J23" i="24" s="1"/>
  <c r="F95" i="14"/>
  <c r="J23" i="14" s="1"/>
  <c r="F95" i="26"/>
  <c r="J23" i="26" s="1"/>
  <c r="F95" i="22"/>
  <c r="J23" i="22" s="1"/>
  <c r="F95" i="20"/>
  <c r="J23" i="20" s="1"/>
  <c r="F95" i="12"/>
  <c r="J23" i="12" s="1"/>
  <c r="F95" i="18"/>
  <c r="J23" i="18" s="1"/>
  <c r="F95" i="16"/>
  <c r="J23" i="16" s="1"/>
  <c r="F95" i="27"/>
  <c r="J23" i="27" s="1"/>
  <c r="F95" i="25"/>
  <c r="J23" i="25" s="1"/>
  <c r="F95" i="23"/>
  <c r="J23" i="23" s="1"/>
  <c r="B36" i="29"/>
  <c r="C36" i="29" s="1"/>
  <c r="B36" i="12"/>
  <c r="C36" i="12" s="1"/>
  <c r="B36" i="22"/>
  <c r="C36" i="22" s="1"/>
  <c r="B36" i="27"/>
  <c r="C36" i="27" s="1"/>
  <c r="B36" i="25"/>
  <c r="C36" i="25" s="1"/>
  <c r="B36" i="16"/>
  <c r="C36" i="16" s="1"/>
  <c r="D71" i="29"/>
  <c r="D71" i="22"/>
  <c r="B22" i="21"/>
  <c r="B29" i="21" s="1"/>
  <c r="K19" i="21" s="1"/>
  <c r="B22" i="13"/>
  <c r="B29" i="13" s="1"/>
  <c r="K18" i="13" s="1"/>
  <c r="D71" i="27"/>
  <c r="B36" i="23"/>
  <c r="C36" i="23" s="1"/>
  <c r="B22" i="19"/>
  <c r="B29" i="19" s="1"/>
  <c r="K18" i="19" s="1"/>
  <c r="B22" i="11"/>
  <c r="B29" i="11" s="1"/>
  <c r="K19" i="11" s="1"/>
  <c r="B22" i="26"/>
  <c r="B29" i="26" s="1"/>
  <c r="D71" i="25"/>
  <c r="B22" i="24"/>
  <c r="B29" i="24" s="1"/>
  <c r="K20" i="24" s="1"/>
  <c r="B22" i="17"/>
  <c r="B29" i="17" s="1"/>
  <c r="K27" i="17" s="1"/>
  <c r="B22" i="4"/>
  <c r="B29" i="4" s="1"/>
  <c r="K19" i="4" s="1"/>
  <c r="D71" i="14"/>
  <c r="K21" i="11" l="1"/>
  <c r="K20" i="4"/>
  <c r="K27" i="11"/>
  <c r="K19" i="17"/>
  <c r="K25" i="24"/>
  <c r="K28" i="21"/>
  <c r="K20" i="21"/>
  <c r="K28" i="4"/>
  <c r="K28" i="17"/>
  <c r="K28" i="11"/>
  <c r="K24" i="21"/>
  <c r="K24" i="13"/>
  <c r="K18" i="17"/>
  <c r="K19" i="19"/>
  <c r="K24" i="11"/>
  <c r="K20" i="11"/>
  <c r="K28" i="13"/>
  <c r="K27" i="13"/>
  <c r="K18" i="21"/>
  <c r="B34" i="4"/>
  <c r="K27" i="4"/>
  <c r="K26" i="4"/>
  <c r="K21" i="4"/>
  <c r="K18" i="4"/>
  <c r="K25" i="4"/>
  <c r="B34" i="19"/>
  <c r="K26" i="19"/>
  <c r="K25" i="19"/>
  <c r="K20" i="13"/>
  <c r="B34" i="17"/>
  <c r="K26" i="17"/>
  <c r="K25" i="17"/>
  <c r="B34" i="13"/>
  <c r="K26" i="13"/>
  <c r="K25" i="13"/>
  <c r="K21" i="13"/>
  <c r="K19" i="13"/>
  <c r="K28" i="24"/>
  <c r="K20" i="17"/>
  <c r="K28" i="19"/>
  <c r="K24" i="17"/>
  <c r="K21" i="19"/>
  <c r="B34" i="21"/>
  <c r="K26" i="21"/>
  <c r="K25" i="21"/>
  <c r="K27" i="24"/>
  <c r="K27" i="19"/>
  <c r="K21" i="17"/>
  <c r="B34" i="11"/>
  <c r="B36" i="11" s="1"/>
  <c r="C36" i="11" s="1"/>
  <c r="K25" i="11"/>
  <c r="K18" i="11"/>
  <c r="K19" i="24"/>
  <c r="K20" i="19"/>
  <c r="K26" i="11"/>
  <c r="K24" i="19"/>
  <c r="K24" i="4"/>
  <c r="K21" i="21"/>
  <c r="B34" i="24"/>
  <c r="K21" i="24"/>
  <c r="K26" i="24"/>
  <c r="K18" i="24"/>
  <c r="K24" i="24"/>
  <c r="K26" i="26"/>
  <c r="J19" i="26"/>
  <c r="G6" i="15" s="1"/>
  <c r="B34" i="26"/>
  <c r="K24" i="26"/>
  <c r="K28" i="26"/>
  <c r="K21" i="26"/>
  <c r="K25" i="26"/>
  <c r="K18" i="26"/>
  <c r="K27" i="26"/>
  <c r="K20" i="26"/>
  <c r="J22" i="30"/>
  <c r="K23" i="30"/>
  <c r="J22" i="4"/>
  <c r="K23" i="4"/>
  <c r="J22" i="29"/>
  <c r="K23" i="29"/>
  <c r="K23" i="22"/>
  <c r="J22" i="22"/>
  <c r="K23" i="21"/>
  <c r="J22" i="21"/>
  <c r="K23" i="27"/>
  <c r="J22" i="27"/>
  <c r="K23" i="11"/>
  <c r="J22" i="11"/>
  <c r="K23" i="16"/>
  <c r="J22" i="16"/>
  <c r="K23" i="14"/>
  <c r="J22" i="14"/>
  <c r="K23" i="19"/>
  <c r="J22" i="19"/>
  <c r="K23" i="28"/>
  <c r="J22" i="28"/>
  <c r="K23" i="25"/>
  <c r="J22" i="25"/>
  <c r="K23" i="26"/>
  <c r="J22" i="26"/>
  <c r="K23" i="18"/>
  <c r="J22" i="18"/>
  <c r="K23" i="24"/>
  <c r="J22" i="24"/>
  <c r="K23" i="23"/>
  <c r="J22" i="23"/>
  <c r="K23" i="12"/>
  <c r="J22" i="12"/>
  <c r="K23" i="17"/>
  <c r="J22" i="17"/>
  <c r="K23" i="20"/>
  <c r="J22" i="20"/>
  <c r="K23" i="13"/>
  <c r="J22" i="13"/>
  <c r="K19" i="28"/>
  <c r="B36" i="13"/>
  <c r="C36" i="13" s="1"/>
  <c r="D71" i="11"/>
  <c r="B36" i="4"/>
  <c r="C36" i="4" s="1"/>
  <c r="K19" i="26" l="1"/>
  <c r="G9" i="15"/>
  <c r="B36" i="17"/>
  <c r="C36" i="17" s="1"/>
  <c r="B12" i="17"/>
  <c r="K56" i="17"/>
  <c r="D71" i="17"/>
  <c r="D71" i="4"/>
  <c r="K56" i="4"/>
  <c r="B12" i="4"/>
  <c r="B36" i="21"/>
  <c r="C36" i="21" s="1"/>
  <c r="B12" i="21"/>
  <c r="K56" i="21"/>
  <c r="D71" i="21"/>
  <c r="D71" i="19"/>
  <c r="B12" i="19"/>
  <c r="K56" i="19"/>
  <c r="B36" i="19"/>
  <c r="C36" i="19" s="1"/>
  <c r="K56" i="11"/>
  <c r="B12" i="11"/>
  <c r="D71" i="13"/>
  <c r="K56" i="13"/>
  <c r="B12" i="13"/>
  <c r="D71" i="24"/>
  <c r="B12" i="24"/>
  <c r="K56" i="24"/>
  <c r="B36" i="24"/>
  <c r="C36" i="24" s="1"/>
  <c r="D71" i="26"/>
  <c r="B12" i="26"/>
  <c r="K56" i="26"/>
  <c r="B36" i="26"/>
  <c r="C36" i="26" s="1"/>
  <c r="K22" i="16"/>
  <c r="J29" i="16"/>
  <c r="K22" i="22"/>
  <c r="J29" i="22"/>
  <c r="K22" i="23"/>
  <c r="J29" i="23"/>
  <c r="K22" i="30"/>
  <c r="J29" i="30"/>
  <c r="K22" i="20"/>
  <c r="J29" i="20"/>
  <c r="K22" i="11"/>
  <c r="J29" i="11"/>
  <c r="K22" i="17"/>
  <c r="J29" i="17"/>
  <c r="K22" i="18"/>
  <c r="J29" i="18"/>
  <c r="K22" i="19"/>
  <c r="J29" i="19"/>
  <c r="K22" i="27"/>
  <c r="J29" i="27"/>
  <c r="K22" i="13"/>
  <c r="J29" i="13"/>
  <c r="K22" i="24"/>
  <c r="J29" i="24"/>
  <c r="K22" i="4"/>
  <c r="J29" i="4"/>
  <c r="K22" i="25"/>
  <c r="J29" i="25"/>
  <c r="K22" i="28"/>
  <c r="J29" i="28"/>
  <c r="K22" i="29"/>
  <c r="J29" i="29"/>
  <c r="K22" i="12"/>
  <c r="J29" i="12"/>
  <c r="K22" i="26"/>
  <c r="J29" i="26"/>
  <c r="K22" i="14"/>
  <c r="J29" i="14"/>
  <c r="K22" i="21"/>
  <c r="J29" i="21"/>
  <c r="G16" i="15" l="1"/>
  <c r="K32" i="24"/>
  <c r="J34" i="24"/>
  <c r="C12" i="24" s="1"/>
  <c r="K32" i="29"/>
  <c r="J34" i="29"/>
  <c r="C12" i="29" s="1"/>
  <c r="K32" i="17"/>
  <c r="J34" i="17"/>
  <c r="C12" i="17" s="1"/>
  <c r="K32" i="18"/>
  <c r="J34" i="18"/>
  <c r="C12" i="18" s="1"/>
  <c r="K32" i="14"/>
  <c r="J34" i="14"/>
  <c r="C12" i="14" s="1"/>
  <c r="K32" i="23"/>
  <c r="J34" i="23"/>
  <c r="C12" i="23" s="1"/>
  <c r="K32" i="26"/>
  <c r="J34" i="26"/>
  <c r="J34" i="25"/>
  <c r="C12" i="25" s="1"/>
  <c r="K32" i="25"/>
  <c r="J34" i="27"/>
  <c r="C12" i="27" s="1"/>
  <c r="K32" i="27"/>
  <c r="K32" i="11"/>
  <c r="J34" i="11"/>
  <c r="C12" i="11" s="1"/>
  <c r="K32" i="22"/>
  <c r="J34" i="22"/>
  <c r="C12" i="22" s="1"/>
  <c r="K32" i="21"/>
  <c r="J34" i="21"/>
  <c r="C12" i="21" s="1"/>
  <c r="K32" i="30"/>
  <c r="J34" i="30"/>
  <c r="C12" i="30" s="1"/>
  <c r="K32" i="13"/>
  <c r="J34" i="13"/>
  <c r="C12" i="13" s="1"/>
  <c r="K32" i="28"/>
  <c r="J34" i="28"/>
  <c r="C12" i="28" s="1"/>
  <c r="K32" i="12"/>
  <c r="J34" i="12"/>
  <c r="C12" i="12" s="1"/>
  <c r="K32" i="4"/>
  <c r="J34" i="4"/>
  <c r="C12" i="4" s="1"/>
  <c r="K32" i="19"/>
  <c r="J34" i="19"/>
  <c r="C12" i="19" s="1"/>
  <c r="K32" i="20"/>
  <c r="J34" i="20"/>
  <c r="C12" i="20" s="1"/>
  <c r="K32" i="16"/>
  <c r="J34" i="16"/>
  <c r="C12" i="16" s="1"/>
  <c r="G21" i="15" l="1"/>
  <c r="E29" i="15" s="1"/>
  <c r="C12" i="26"/>
  <c r="M49" i="16"/>
  <c r="G12" i="16" s="1"/>
  <c r="J37" i="16"/>
  <c r="M56" i="16"/>
  <c r="M53" i="16"/>
  <c r="M49" i="21"/>
  <c r="G12" i="21" s="1"/>
  <c r="J37" i="21"/>
  <c r="M56" i="21"/>
  <c r="M53" i="21"/>
  <c r="M49" i="18"/>
  <c r="G12" i="18" s="1"/>
  <c r="J37" i="18"/>
  <c r="M56" i="18"/>
  <c r="M53" i="18"/>
  <c r="M49" i="12"/>
  <c r="G12" i="12" s="1"/>
  <c r="J37" i="12"/>
  <c r="M56" i="12"/>
  <c r="M53" i="12"/>
  <c r="M49" i="25"/>
  <c r="G12" i="25" s="1"/>
  <c r="J37" i="25"/>
  <c r="M56" i="25"/>
  <c r="M53" i="25"/>
  <c r="J37" i="27"/>
  <c r="M56" i="27"/>
  <c r="M53" i="27"/>
  <c r="M49" i="27"/>
  <c r="G12" i="27" s="1"/>
  <c r="M49" i="20"/>
  <c r="G12" i="20" s="1"/>
  <c r="J37" i="20"/>
  <c r="K57" i="20" s="1"/>
  <c r="M56" i="20"/>
  <c r="M53" i="20"/>
  <c r="J37" i="28"/>
  <c r="M56" i="28"/>
  <c r="M53" i="28"/>
  <c r="M49" i="28"/>
  <c r="G12" i="28" s="1"/>
  <c r="M49" i="22"/>
  <c r="G12" i="22" s="1"/>
  <c r="J37" i="22"/>
  <c r="K57" i="22" s="1"/>
  <c r="M56" i="22"/>
  <c r="M53" i="22"/>
  <c r="M49" i="26"/>
  <c r="G12" i="26" s="1"/>
  <c r="J37" i="26"/>
  <c r="M56" i="26"/>
  <c r="M53" i="26"/>
  <c r="M49" i="17"/>
  <c r="G12" i="17" s="1"/>
  <c r="J37" i="17"/>
  <c r="A69" i="17" s="1"/>
  <c r="M56" i="17"/>
  <c r="M53" i="17"/>
  <c r="M49" i="19"/>
  <c r="G12" i="19" s="1"/>
  <c r="J37" i="19"/>
  <c r="M56" i="19"/>
  <c r="M53" i="19"/>
  <c r="M49" i="13"/>
  <c r="G12" i="13" s="1"/>
  <c r="J37" i="13"/>
  <c r="M56" i="13"/>
  <c r="M53" i="13"/>
  <c r="M49" i="11"/>
  <c r="G12" i="11" s="1"/>
  <c r="J37" i="11"/>
  <c r="M56" i="11"/>
  <c r="M53" i="11"/>
  <c r="M49" i="23"/>
  <c r="G12" i="23" s="1"/>
  <c r="J37" i="23"/>
  <c r="K57" i="23" s="1"/>
  <c r="M56" i="23"/>
  <c r="M53" i="23"/>
  <c r="M53" i="29"/>
  <c r="M49" i="29"/>
  <c r="G12" i="29" s="1"/>
  <c r="J37" i="29"/>
  <c r="M56" i="29"/>
  <c r="M53" i="4"/>
  <c r="M49" i="4"/>
  <c r="G12" i="4" s="1"/>
  <c r="G57" i="15" s="1"/>
  <c r="J37" i="4"/>
  <c r="M56" i="4"/>
  <c r="M53" i="30"/>
  <c r="M49" i="30"/>
  <c r="G12" i="30" s="1"/>
  <c r="J37" i="30"/>
  <c r="M56" i="30"/>
  <c r="M49" i="14"/>
  <c r="G12" i="14" s="1"/>
  <c r="J37" i="14"/>
  <c r="M56" i="14"/>
  <c r="M53" i="14"/>
  <c r="M49" i="24"/>
  <c r="G12" i="24" s="1"/>
  <c r="J37" i="24"/>
  <c r="M56" i="24"/>
  <c r="M53" i="24"/>
  <c r="E12" i="17" l="1"/>
  <c r="E12" i="20"/>
  <c r="E12" i="22"/>
  <c r="E12" i="29"/>
  <c r="E12" i="25"/>
  <c r="E12" i="18"/>
  <c r="E12" i="16"/>
  <c r="E12" i="21"/>
  <c r="E12" i="30"/>
  <c r="E12" i="11"/>
  <c r="E12" i="19"/>
  <c r="E12" i="27"/>
  <c r="E12" i="13"/>
  <c r="E12" i="23"/>
  <c r="K57" i="27"/>
  <c r="E12" i="4"/>
  <c r="E12" i="28"/>
  <c r="E12" i="14"/>
  <c r="E12" i="12"/>
  <c r="E12" i="24"/>
  <c r="K57" i="24"/>
  <c r="E12" i="26"/>
  <c r="K57" i="21"/>
  <c r="K57" i="29"/>
  <c r="K57" i="13"/>
  <c r="K57" i="25"/>
  <c r="K57" i="14"/>
  <c r="K57" i="17"/>
  <c r="K57" i="28"/>
  <c r="K57" i="18"/>
  <c r="K57" i="26"/>
  <c r="K57" i="4"/>
  <c r="K57" i="11"/>
  <c r="K57" i="16"/>
  <c r="K57" i="30"/>
  <c r="K57" i="19"/>
  <c r="K57" i="12"/>
  <c r="E50" i="15"/>
  <c r="E49" i="15"/>
  <c r="E48" i="15"/>
  <c r="E46" i="15"/>
  <c r="E45" i="15"/>
  <c r="E44" i="15"/>
  <c r="E43" i="15"/>
  <c r="E42" i="15"/>
  <c r="E41" i="15"/>
  <c r="E40" i="15"/>
  <c r="E39" i="15"/>
  <c r="E38" i="15"/>
  <c r="E37" i="15"/>
  <c r="E36" i="15"/>
  <c r="E34" i="15"/>
  <c r="E33" i="15"/>
  <c r="E25" i="15"/>
  <c r="E24" i="15"/>
  <c r="E14" i="15"/>
  <c r="E13" i="15"/>
  <c r="E12" i="15"/>
  <c r="E8" i="15"/>
  <c r="E7" i="15"/>
  <c r="E6" i="15"/>
  <c r="E5" i="15"/>
  <c r="B9" i="30"/>
  <c r="B8" i="30"/>
  <c r="B9" i="29"/>
  <c r="B8" i="29"/>
  <c r="B9" i="28"/>
  <c r="B8" i="28"/>
  <c r="B9" i="27"/>
  <c r="B8" i="27"/>
  <c r="B9" i="26"/>
  <c r="B8" i="26"/>
  <c r="B9" i="25"/>
  <c r="B8" i="25"/>
  <c r="B9" i="24"/>
  <c r="B8" i="24"/>
  <c r="B9" i="23"/>
  <c r="B8" i="23"/>
  <c r="B9" i="22"/>
  <c r="B8" i="22"/>
  <c r="B9" i="21"/>
  <c r="B8" i="21"/>
  <c r="B9" i="20"/>
  <c r="B8" i="20"/>
  <c r="B9" i="19"/>
  <c r="B8" i="19"/>
  <c r="B9" i="18"/>
  <c r="B8" i="18"/>
  <c r="B9" i="17"/>
  <c r="B8" i="17"/>
  <c r="B9" i="16"/>
  <c r="B8" i="16"/>
  <c r="A2" i="30"/>
  <c r="A2" i="29"/>
  <c r="A2" i="28"/>
  <c r="A2" i="27"/>
  <c r="A2" i="26"/>
  <c r="A2" i="25"/>
  <c r="A2" i="24"/>
  <c r="A2" i="23"/>
  <c r="A2" i="22"/>
  <c r="A2" i="21"/>
  <c r="A2" i="20"/>
  <c r="A2" i="19"/>
  <c r="A2" i="18"/>
  <c r="A2" i="17"/>
  <c r="A2" i="16"/>
  <c r="C67" i="15" l="1"/>
  <c r="D67" i="15"/>
  <c r="C73" i="15"/>
  <c r="D73" i="15"/>
  <c r="D72" i="15"/>
  <c r="C72" i="15"/>
  <c r="D68" i="15"/>
  <c r="C68" i="15"/>
  <c r="D71" i="15"/>
  <c r="C71" i="15"/>
  <c r="D74" i="15"/>
  <c r="C74" i="15"/>
  <c r="D70" i="15"/>
  <c r="C70" i="15"/>
  <c r="C76" i="15"/>
  <c r="D76" i="15"/>
  <c r="C75" i="15"/>
  <c r="D75" i="15"/>
  <c r="D66" i="15"/>
  <c r="C66" i="15"/>
  <c r="D69" i="15"/>
  <c r="C69" i="15"/>
  <c r="D65" i="15"/>
  <c r="C65" i="15"/>
  <c r="D64" i="15"/>
  <c r="C64" i="15"/>
  <c r="C63" i="15"/>
  <c r="D63" i="15"/>
  <c r="D62" i="15"/>
  <c r="C62" i="15"/>
  <c r="A58" i="15" l="1"/>
  <c r="A57" i="15"/>
  <c r="C61" i="15" l="1"/>
  <c r="E61" i="15"/>
  <c r="D61" i="15"/>
  <c r="G61" i="15"/>
  <c r="E60" i="15"/>
  <c r="C60" i="15"/>
  <c r="D60" i="15"/>
  <c r="G60" i="15"/>
  <c r="E59" i="15"/>
  <c r="C59" i="15"/>
  <c r="D59" i="15"/>
  <c r="G59" i="15"/>
  <c r="A2" i="11"/>
  <c r="A2" i="12"/>
  <c r="A2" i="13"/>
  <c r="A2" i="14"/>
  <c r="A2" i="4"/>
  <c r="E77" i="15" l="1"/>
  <c r="E19" i="15"/>
  <c r="B9" i="14"/>
  <c r="B8" i="14"/>
  <c r="B9" i="13"/>
  <c r="B8" i="13"/>
  <c r="B9" i="12"/>
  <c r="B8" i="12"/>
  <c r="B9" i="11"/>
  <c r="B8" i="11"/>
  <c r="A94" i="15" l="1"/>
  <c r="B94" i="15" s="1"/>
  <c r="B95" i="15"/>
  <c r="B93" i="15"/>
  <c r="A93" i="15"/>
  <c r="B90" i="15"/>
  <c r="C95" i="15" s="1"/>
  <c r="D95" i="15" s="1"/>
  <c r="D58" i="15"/>
  <c r="A95" i="15" l="1"/>
  <c r="C94" i="15"/>
  <c r="D94" i="15" s="1"/>
  <c r="C93" i="15"/>
  <c r="D93" i="15" s="1"/>
  <c r="C58" i="15"/>
  <c r="D96" i="15" l="1"/>
  <c r="B9" i="4"/>
  <c r="E15" i="15" l="1"/>
  <c r="E11" i="15"/>
  <c r="E10" i="15"/>
  <c r="E16" i="15" l="1"/>
  <c r="E9" i="15"/>
  <c r="B8" i="4" l="1"/>
  <c r="E21" i="15" l="1"/>
  <c r="C57" i="15"/>
  <c r="C77" i="15" s="1"/>
  <c r="D57" i="15" l="1"/>
  <c r="D77" i="15" s="1"/>
  <c r="G77" i="15" s="1"/>
  <c r="E26" i="15"/>
  <c r="E35" i="15" l="1"/>
  <c r="E47" i="15"/>
  <c r="E51" i="15" l="1"/>
  <c r="A53" i="15" s="1"/>
  <c r="B53" i="15" s="1"/>
</calcChain>
</file>

<file path=xl/sharedStrings.xml><?xml version="1.0" encoding="utf-8"?>
<sst xmlns="http://schemas.openxmlformats.org/spreadsheetml/2006/main" count="3701" uniqueCount="303">
  <si>
    <t>70 – Vente de produits finis, de marchandises, prestations de services</t>
  </si>
  <si>
    <t>73 – Dotations et produits de tarification</t>
  </si>
  <si>
    <t>75 – Autres produits de gestion courante</t>
  </si>
  <si>
    <t>Commentaire / justification</t>
  </si>
  <si>
    <t>Autres charges de personnel</t>
  </si>
  <si>
    <t>CHARGES - DEPENSES</t>
  </si>
  <si>
    <t>PRODUITS - RECETTES</t>
  </si>
  <si>
    <t>TOTAL DES CHARGES INDIRECTES</t>
  </si>
  <si>
    <t>TOTAL GENERAL DES CHARGES - DEPENSES</t>
  </si>
  <si>
    <t>CHARGES DIRECTES (en €)</t>
  </si>
  <si>
    <t xml:space="preserve">  CHARGES INDIRECTES REPARTIES AFFECTEES AU PROJET (FRAIS DE GESTION ET DE STRUCTURE) (en €)</t>
  </si>
  <si>
    <t>I - DEPENSES DU PROJET</t>
  </si>
  <si>
    <t>Total du Projet</t>
  </si>
  <si>
    <t>TOTAL</t>
  </si>
  <si>
    <t>III - RECETTES DU PROJET</t>
  </si>
  <si>
    <t>Commentaire / justification des recettes prévisionnelles et préciser si financement acquis ou sollicité</t>
  </si>
  <si>
    <t>Mise à disposition gratuite de biens et services</t>
  </si>
  <si>
    <t>Libellé de l'emploi</t>
  </si>
  <si>
    <t>Libellé du bien ou de l'équipement acquis spécialement pour le projet</t>
  </si>
  <si>
    <t>Coût prévisionnel d'acquisition</t>
  </si>
  <si>
    <t>Evaluation du coût d'amortissement sur le projet</t>
  </si>
  <si>
    <t>Valorisation des contribution volontaires en nature (en €)</t>
  </si>
  <si>
    <t>RESSOURCES DIRECTES (en €)</t>
  </si>
  <si>
    <t>https://www.ofb.gouv.fr/documentation/programme-dintervention-2023-2025</t>
  </si>
  <si>
    <t>Conseil au remplissage</t>
  </si>
  <si>
    <t>Action 1</t>
  </si>
  <si>
    <t>Evaluation des dépenses de rémunération brut + charges sur le projet</t>
  </si>
  <si>
    <t>Nom du projet:</t>
  </si>
  <si>
    <t>Identité du projet</t>
  </si>
  <si>
    <t>Prestations externalisées dans le cadre de la réalisation du projet</t>
  </si>
  <si>
    <t>Charges de personnel marginales telles que des indemnités versées à un stagiaire</t>
  </si>
  <si>
    <t xml:space="preserve">Services rendus et « facturés » par le demandeur dans le cadre du Projet à des tiers, des bénéficiaires, des adhérents, etc. </t>
  </si>
  <si>
    <t xml:space="preserve">Subventions privées ne relevant pas des dons ni du mécénat d’entreprises ; par exemple fonds provenant d’une fondation. </t>
  </si>
  <si>
    <t>Pour pouvoir compléter ces données, le règlement comptable n°2018-06 précise que les éléments de valorisation (méthode, montant) doivent figurer soit dans l'annexe aux comptes annuels (composés du bilan du compte de résultat et de l’annexe), soit « au pied » du compte de résultat dans les comptes annuels</t>
  </si>
  <si>
    <t>Art. Prog. Intervention OFB concernés</t>
  </si>
  <si>
    <t>11,12,13,14</t>
  </si>
  <si>
    <t>9, 10</t>
  </si>
  <si>
    <t>Bénéficiaire</t>
  </si>
  <si>
    <t>Déplacements, missions</t>
  </si>
  <si>
    <t>renseigné à partir du détail ci-dessous</t>
  </si>
  <si>
    <t>Charges de personnel (64)</t>
  </si>
  <si>
    <t>Subventions</t>
  </si>
  <si>
    <t>Autres produits - recettes (76 - 77 - 78 - 79)</t>
  </si>
  <si>
    <t xml:space="preserve">- 76 – Produits financiers =&gt; Revenus et intérêts des différents placements (Livret A, actions, valeurs mobilières de placement…). 
- 77 – Produits exceptionnels =&gt; Ne se rapportant pas à l’activité courante et normale du demandeur, et pour le Projet : libéralités reçues (donations entre vifs et legs testamentaires) ; prix de cession des immobilisations ; quote-part de subventions d’investissement virée au résultat de l’exercice 
- 78 – Reprises sur amortissements et provisions =&gt; Par exemple reprise d’une provision antérieurement passée en comptabilité et dont la charge devient certaine, effective et définitive. Ou reprise des amortissements lors de la vente d’un bien immobilisé inscrit à l’actif.  
- 79 – Transfert de charges =&gt; Le transfert de charges permet de neutraliser une charge d’exploitation comptabilisée en cours d’exercice, par exemple pour la rattacher à l’exercice suivant. </t>
  </si>
  <si>
    <t>Précision sur la dépense prévisionnelle</t>
  </si>
  <si>
    <t>IV DETAIL DES COUTS DE PERSONNEL AFFECTES AU PROJET</t>
  </si>
  <si>
    <t>IV-i - Emplois permanents partiellement affectés au projet</t>
  </si>
  <si>
    <t>Durée d'activité sur le projet (en mois)</t>
  </si>
  <si>
    <t>* = dépense de personnel / ETPT</t>
  </si>
  <si>
    <t>IV-ii - Emplois non-permanents directement recrutés sur le projet</t>
  </si>
  <si>
    <t>Durée d'amortissement du bien ou de l'équipement en années</t>
  </si>
  <si>
    <t>CALCUL</t>
  </si>
  <si>
    <t>IV-i - Emplois permanents partiellement affectés au projet
et
IV-ii - Emplois non-permanents directement recrutés sur le projet</t>
  </si>
  <si>
    <t>CALCUL Si la durée du projet est supérieure à la durée d'amortissement, le coût retenu est plafonné au coût d'acquisition</t>
  </si>
  <si>
    <t>La durée d'amortissement du bien ou de l'équipement en années dépend des options comptables du demandeur.</t>
  </si>
  <si>
    <t>Durée d'usage sur le projet (en mois)</t>
  </si>
  <si>
    <t>15, 16, 17</t>
  </si>
  <si>
    <t>Intitulé du poste ou catégorie d'emploi</t>
  </si>
  <si>
    <t>Montant en euro</t>
  </si>
  <si>
    <t>21, 22</t>
  </si>
  <si>
    <r>
      <t xml:space="preserve">11,12,13,14 + </t>
    </r>
    <r>
      <rPr>
        <b/>
        <u/>
        <sz val="8"/>
        <rFont val="Calibri"/>
        <family val="2"/>
        <scheme val="minor"/>
      </rPr>
      <t>18</t>
    </r>
  </si>
  <si>
    <r>
      <t xml:space="preserve">11,12,13,14 </t>
    </r>
    <r>
      <rPr>
        <b/>
        <u/>
        <sz val="8"/>
        <rFont val="Calibri"/>
        <family val="2"/>
        <scheme val="minor"/>
      </rPr>
      <t>+ 15,16,17</t>
    </r>
  </si>
  <si>
    <t>Temps de bénévole valorisé</t>
  </si>
  <si>
    <t>Cadre réservé à l'OFB</t>
  </si>
  <si>
    <t>Commentaires et précisions sur les moyens permanents mobilisés à porter à connaissance de l'OFB</t>
  </si>
  <si>
    <t>Commentaires et précisions sur les moyens non permanents mobilisés à porter à connaissance de l'OFB</t>
  </si>
  <si>
    <t xml:space="preserve">II - CONTRIBUTIONS VOLONTAIRES EN NATURE MOBILISEES SUR LE PROJET
</t>
  </si>
  <si>
    <t>non</t>
  </si>
  <si>
    <t>Prestations externalisées</t>
  </si>
  <si>
    <t>RESSOURCES AFFECTEES AU PROJET</t>
  </si>
  <si>
    <t>Subventions données</t>
  </si>
  <si>
    <t>Commentaires et précisions sur les biens et équipements acquis pour le projet à porter à connaissance de l'OFB</t>
  </si>
  <si>
    <t>oui</t>
  </si>
  <si>
    <t>Rappel du statut juridique</t>
  </si>
  <si>
    <t>Personnel permanent éligible</t>
  </si>
  <si>
    <t>Paramétrage du plafond des frais de gestion et frais de structure</t>
  </si>
  <si>
    <t>Paramétrage  de la prise en compte de la valorisation du temps de bénévolat</t>
  </si>
  <si>
    <t xml:space="preserve">Le bénéficiaire est une association </t>
  </si>
  <si>
    <t>Le bénéficiaire justifie la méthode de calcul de la valorisation du bénévolat</t>
  </si>
  <si>
    <t>La valorisaton du temps de bénévolat est prise en compte</t>
  </si>
  <si>
    <t>Niveau de rémunération annuelle brute + charges patronales à temps complet *</t>
  </si>
  <si>
    <t>Autres recettes (76 - 77 - 78 - 79)</t>
  </si>
  <si>
    <t>RECETTES</t>
  </si>
  <si>
    <t>DEPENSES</t>
  </si>
  <si>
    <t>DÉPENSES DIRECTES (en €)</t>
  </si>
  <si>
    <t>TOTAL DES DÉPENSES DIRECTES</t>
  </si>
  <si>
    <t>cellule à renseigner</t>
  </si>
  <si>
    <t>cellule à renseignement automatique</t>
  </si>
  <si>
    <t>74 – Subventions reçues/sollicitées</t>
  </si>
  <si>
    <t>Valorisation des contributions volontaires en nature (en €)</t>
  </si>
  <si>
    <t>TOTAL de la valorisation des contributions volontaires</t>
  </si>
  <si>
    <t>Acquisition de petits matériels et fournitures (hors dépenses d'investissement immobilisées) - Achats (60)</t>
  </si>
  <si>
    <t>Dépenses d'investissement (dépenses d'équipement immobilisées - uniquement amortissement) (68)</t>
  </si>
  <si>
    <t>commentaire OFB</t>
  </si>
  <si>
    <t>En cas de projet multi-partenarial, chaque demandeur doit remplir une fiche budget détaillé</t>
  </si>
  <si>
    <t>Synthèse du budget - tous bénéficiaires</t>
  </si>
  <si>
    <t>Travaux (hors dépenses d'investissement immobilisées)</t>
  </si>
  <si>
    <t>Dérogation déplacement à 20%</t>
  </si>
  <si>
    <t>Dérogation déplacement au-delà de 20%</t>
  </si>
  <si>
    <t>Taux plafond des déplacements</t>
  </si>
  <si>
    <t>Taux d'aide plafond du programme par rapport à l'assiette éligible</t>
  </si>
  <si>
    <t>mois</t>
  </si>
  <si>
    <t>Fiche financière
(à compléter en lien avec la Fiche projet)</t>
  </si>
  <si>
    <t>€</t>
  </si>
  <si>
    <t>Statut juridique [menu déroulant]</t>
  </si>
  <si>
    <t xml:space="preserve">-    Achats matières et fournitures (hors dépenses d'investissement immobilisées) =&gt; Biens (matières premières et fournitures achetées dans le but d’être transformées avant d’être revendues ou consommées) : fournitures de bureau, petits équipements, produits d’entretien, mais aussi les marchandises acquises pour la mise en œuvre d’un projet ou d’un événement particulier telles que des « goodies » ayant vocation à être revendus dans le cadre du financement projet. 
-    Autres fournitures (hors dépenses d'investissement immobilisées) =&gt; Fournitures ayant la caractéristique de ne pas être stockables : gaz, électricité, carburant… </t>
  </si>
  <si>
    <t>budget estimé (prorarat de Y/X)</t>
  </si>
  <si>
    <t>aide estimé (prorata de Y/X)</t>
  </si>
  <si>
    <t>assiette éligible estimée (prorarat de Y/X)</t>
  </si>
  <si>
    <t>durée du projet (X, en mois)</t>
  </si>
  <si>
    <t>estimation de la période d'éligibilité (Y, en mois)</t>
  </si>
  <si>
    <t>Commentaire OFB sur l'estimation du prorata (projet déposé après le démarrage etc…)</t>
  </si>
  <si>
    <t>Le montant des dépenses indiqué intègre ou non la TVA en fonction du statut fiscal du bénéficiaire.
La TVA peut être intégrée aux coûts supportés par le bénéficiaire uniquement si elle n'est pas récupérable auprès de l’État (c’est à dire si le bénéficiaire n’est pas assujetti à la TVA).
Si les coûts présentés intègrent de la TVA, une attestation de non récupération de la TVA doit être fournie.</t>
  </si>
  <si>
    <t>Pour les associations, le plan de compte utilisé dans le cerfa de demande de subvention est rappelé pour mémoire entre parenthèses dans les intitulés de rubrique.</t>
  </si>
  <si>
    <t>Rémunération du personnel permanent partiellement affecté au projet - salaire brut + charges</t>
  </si>
  <si>
    <t>Rémunération du personnel non-permanent directement recruté pour le projet- salaire brut + charges</t>
  </si>
  <si>
    <t>Subventions attribuées par le demandeur dans le cadre du Projet à d’autres entités à but non lucratif (en principe marginal).</t>
  </si>
  <si>
    <t>Si une dépense fait l’objet d’un amortissement comptable : prise en compte de l’usure des biens du demandeur acquis pour le Projet et inscrits à l’actif du bilan. Elle se calcule en fonction du prix d’achat et de sa durée d'utilisation et s’appuie sur le plan d’amortissement du bénéficiaire.</t>
  </si>
  <si>
    <t>Se référer aux articles 15 à 17 du programme d'intervention pour les couts éligibles
Les couts d'environnement figurent dans la rubrique "frais de gestion et frais de structure (dépenses indirectes)"
La durée d'activité sur le projet (en mois) doit être comprise dans la période d'éligibilité des dépenses</t>
  </si>
  <si>
    <t>La durée d'usage du matériel dans le cadre du projet ne peut pas excèder la durée du projet (correspondant à la période d'éligibilité des dépenses)</t>
  </si>
  <si>
    <t>Saisie de l'activité en mois</t>
  </si>
  <si>
    <t>Saisie de l'activité en jours</t>
  </si>
  <si>
    <t>Coût journalier</t>
  </si>
  <si>
    <t>Nombre de jour travaillé par an</t>
  </si>
  <si>
    <t>Nombre de jours affectés sur la durée total du projet</t>
  </si>
  <si>
    <t>Proportion du temps de l'agent consacré au projet, ce nombre de jour doit prendre en compte la mobilisation du temps de l'agent pour le projet, en jour</t>
  </si>
  <si>
    <t>IV - SYNTHESE PAR BENEFICIAIRE</t>
  </si>
  <si>
    <t>Nom du bénéficiaire</t>
  </si>
  <si>
    <t>taux d'aide</t>
  </si>
  <si>
    <t>Coût total</t>
  </si>
  <si>
    <t>Motant des dépenses éligibles</t>
  </si>
  <si>
    <t>Fiche financière</t>
  </si>
  <si>
    <t>Synthèse du budget</t>
  </si>
  <si>
    <t>Demandeur 1</t>
  </si>
  <si>
    <t>Demandeur 2</t>
  </si>
  <si>
    <t>Demandeur 3</t>
  </si>
  <si>
    <t>Demandeur 4</t>
  </si>
  <si>
    <t>Demandeur 5</t>
  </si>
  <si>
    <t>Demandeur 6</t>
  </si>
  <si>
    <t>Demandeur 7</t>
  </si>
  <si>
    <t>Demandeur 8</t>
  </si>
  <si>
    <t>Demandeur 9</t>
  </si>
  <si>
    <t>Demandeur 10</t>
  </si>
  <si>
    <t>Demandeur 11</t>
  </si>
  <si>
    <t>Demandeur 12</t>
  </si>
  <si>
    <t>Demandeur 13</t>
  </si>
  <si>
    <t>Demandeur 14</t>
  </si>
  <si>
    <t>Demandeur 15</t>
  </si>
  <si>
    <t>Demandeur 16</t>
  </si>
  <si>
    <t>Demandeur 17</t>
  </si>
  <si>
    <t>Demandeur 18</t>
  </si>
  <si>
    <t>Demandeur 19</t>
  </si>
  <si>
    <t>Demandeur 20</t>
  </si>
  <si>
    <t>Dates de réalisation du projet :</t>
  </si>
  <si>
    <t>Début :</t>
  </si>
  <si>
    <t>Fin :</t>
  </si>
  <si>
    <t>Conseil au remplissage de la fiche financière
d'une demande de subvention
(dépenses et recettes du projet)</t>
  </si>
  <si>
    <t>Lien vers le programme d'intervention OFB</t>
  </si>
  <si>
    <t>Déplacements, missions (625)</t>
  </si>
  <si>
    <t>Frais de déplacements ou de missions des salariés, volontaires et bénévoles : restaurant, hôtel, péage, indemnités kilométriques, etc. 
La prise en compte des frais de déplacement et mission dans les dépenses éligibles est limité à 5% des coûts direct totaux conformément à l'article 18 du programme d'intervention de l'OFB.
En cas de demande de dérogation à ce plafond, un argumentaire étayé doit être fourni dans la cellule commentaire correspondante.</t>
  </si>
  <si>
    <t>Autres dépenses diverses 
Services extérieurs (61 et 62)</t>
  </si>
  <si>
    <t>-    Locations =&gt; Charges liées à l’usage d’un bien pour le projet  dont le demandeur n’est pas propriétaire : local, véhicule loué à l’année. Il s’agit des loyers versés au titre des locations immobilières ou mobilières et des charges du contrat de location, telles que les taxes locatives et les impôts éventuellement remboursés au bailleur/propriétaire. 
-    Entretien et réparation =&gt; Par exemple : travaux d’entretien, comme la rénovation des peintures, ou de réparation d’un véhicule, les frais de blanchissage et de nettoyage des locaux, etc. 
-    Assurance =&gt; Primes des contrats « multirisques » contre incendie, vandalisme, dégâts des eaux, vol, tempête, etc. pour les bâtiments et les biens ; des contrats des véhicules nécessaires à l’activité ; de responsabilité civile au profit du personnel, des bénévoles ou des résidents pour réparer les dommages qu’ils causent. 
-    Documentation =&gt; Dépenses d’abonnement à des publications spécialisées ou achats d’ouvrages par exemple. Frais de colloques, séminaires, conférences. 
-    Rémunérations intermédiaires et honoraires =&gt; Honoraires ou indemnités versés à des tiers et pour lesquelles il n’y a pas versement de charges sociales. Sommes versées à des membres de professions libérales (avocats, experts comptables…) 
-   Publicité, publications, relations publiques (623) =&gt; Les dépenses liées aux moyens et opérations de communications utilisés pour faire connaître le projet : frais d’annonces, d’imprimés, d’insertion, de catalogues et de publications diverses. Frais engagés pour les colloques, séminaires, expositions, etc. 
-    Frais postaux et de télécommunications. 
-    Services bancaires =&gt; Charges de rémunération d’un service bancaire telles que les frais sur l’émission d’un emprunt. Les intérêts payés sur un crédit sont des charges financières, et n’entrent pas dans cette catégorie.  (En principe non concerné et non-éligible pour les financements sur projet alloués par l'OFB)
-    Divers – Cotisations =&gt; Cotisations versées, acquittées et liées à l’activité ; par exemple à un syndicat professionnel. 
-    etc.</t>
  </si>
  <si>
    <t>Autres dépenses de fonctionnement (63  - 66 - 67 - 69)</t>
  </si>
  <si>
    <t>-   63 – Impôts et taxes =&gt; par exemple : taxe d’habitation (pour les seuls locaux non accessibles « au public ») ; Taxe foncière sur les biens possédés par le demandeur (UNIQUEMENT pour ce qui concerne directement le projet)
-   65 – Autres charges directes de gestion courante  =&gt; Redevance pour concession brevets; pertes sur créances irrécouvrables (subventions acquises annulées, factures clients impayées), 
-   66 – Charges financières =&gt; Les intérêts d’emprunt pour le Projet. Cela inclut également les pénalités de retard dans le paiement des échéances d’un crédit le cas échéant. (En principe non concerné et non-éligible pour les financements sur projet alloués par l'OFB). 
-   67 – Charges exceptionnelles
-   68 – Provisions et engagements à réaliser sur ressources affectées =&gt; Report en fonds dédiés : partie des ressources affectées reçues au cours de l’exercice et non utilisées en fin d’exercice.
-   69 – Impôts sur les bénéfices (IS) ; Participation des salariés =&gt; Impôt sur les bénéfices pour les demandeurs qui y sont soumis, y compris au taux réduit. Participation des salariés aux résultats (En principe non concerné et non-éligible pour les financements sur projet alloués par l'OFB)
 -   etc.</t>
  </si>
  <si>
    <t>Somme des 3 rubriques suivantes</t>
  </si>
  <si>
    <r>
      <t xml:space="preserve">Rémunération principale brute des personnels, indemnités pour heures supplémentaires, congés payés, primes, indemnités et avantages divers + Cotisations sociales versées par le demandeur en tant qu’employeur à l’URSSAF, aux mutuelles, aux caisses de retraites, à Pôle Emploi et aux autres organismes sociaux.
</t>
    </r>
    <r>
      <rPr>
        <b/>
        <sz val="10"/>
        <rFont val="Calibri"/>
        <family val="2"/>
        <scheme val="minor"/>
      </rPr>
      <t>Renseignement automatique depuis le détail fourni plus bas.</t>
    </r>
  </si>
  <si>
    <r>
      <t xml:space="preserve">TOTAL DES CHARGES INDIRECTES
</t>
    </r>
    <r>
      <rPr>
        <sz val="10"/>
        <rFont val="Calibri"/>
        <family val="2"/>
        <scheme val="minor"/>
      </rPr>
      <t>(65)</t>
    </r>
  </si>
  <si>
    <t>Les frais de gestion et de structure recouvrent les dépenses qui ne sont pas déjà comptabilisées dans les dépenses directes de l’action ou du projet (par exemple : dépenses forfaitisées recouvrant des coûts d’environnement du personnel tel que loyers, abonnements fluides).
Elles sont éligibles dans la limite d’un plafond fixé à 15 % des dépenses des dépenses directes éligibles (le cas échéant augmentées du montant du bénévolat valorisé pour les associations), ou 15% des couts directs totaux pour les établissements publics nationaux.
Les "autres charges de gestion courante" des associations s'inscrivent ici.</t>
  </si>
  <si>
    <r>
      <t xml:space="preserve">II - CONTRIBUTIONS VOLONTAIRES EN NATURE MOBILISEES SUR LE PROJET
</t>
    </r>
    <r>
      <rPr>
        <b/>
        <sz val="14"/>
        <rFont val="Calibri"/>
        <family val="2"/>
        <scheme val="minor"/>
      </rPr>
      <t>(pour mémoire et exclusivement pour les associations remplissant les conditions)</t>
    </r>
  </si>
  <si>
    <t>Vente de produits finis, de marchandises, prestations de services (70)</t>
  </si>
  <si>
    <t xml:space="preserve">Marchandises stockées ou non, revendues en l’état par le demandeur sur le Projet. Exemple : vente d’articles aux couleurs / au profit du Projet (T-shirts, maillots, cabas, etc.) </t>
  </si>
  <si>
    <t>Dotations et produits de tarification (73)</t>
  </si>
  <si>
    <t>Subventions (74)</t>
  </si>
  <si>
    <t>Somme des 12 rubriques suivantes</t>
  </si>
  <si>
    <t>-   dont Office français de la biodiversité (OFB)</t>
  </si>
  <si>
    <t>Montant de l'aide sollicitée auprès de l'OFB</t>
  </si>
  <si>
    <t>-    Etat : MTECT (adm. centrale ou DREAL)</t>
  </si>
  <si>
    <t>Ministère en charge de l'environnement (administration centrale ou décentralisée - DREAL).
Détailler les financements sollicités</t>
  </si>
  <si>
    <t>-    dont Etat : détailler le(s) ministère(s), directions ou services déconcentrés sollicités.</t>
  </si>
  <si>
    <t>Autre que le ministère en charge de l'environnement.
Détailler les financements sollicités</t>
  </si>
  <si>
    <t>-    dont Etablissements publics nationaux (EPA, EPIC, EPST, EPSCP, etc.) et GIP: détailler les établissements sollicités</t>
  </si>
  <si>
    <r>
      <t xml:space="preserve">Détailler les financements sollicités.
</t>
    </r>
    <r>
      <rPr>
        <b/>
        <sz val="10"/>
        <rFont val="Calibri"/>
        <family val="2"/>
        <scheme val="minor"/>
      </rPr>
      <t>Les financements des agences de l'eau ne sont pas cumulables avec ceux de l'OFB</t>
    </r>
  </si>
  <si>
    <t>-    dont Conseils Régionaux</t>
  </si>
  <si>
    <t>Détailler les financements sollicités</t>
  </si>
  <si>
    <t>-    dont Conseils Départementaux</t>
  </si>
  <si>
    <t>-    dont Communes et groupements de communes (communautés de communes ou d’agglomérations): détailler les financements sollicités</t>
  </si>
  <si>
    <t>-    dont Etablissements publics locaux (détailler les financements sollicités</t>
  </si>
  <si>
    <t>-    dont Autres concours publics</t>
  </si>
  <si>
    <t>Organismes sociaux (Caf, etc. détailler) 
Agence de services et de paiement (emplois aidés)
Détailler les financements sollicités</t>
  </si>
  <si>
    <t>-    dont Fonds européens (FSE, FEDER, LIFE, FEADER, HORIZON, etc)</t>
  </si>
  <si>
    <t>-    dont Aides privées (fondation, entreprise)</t>
  </si>
  <si>
    <t>Autres produits de gestion courante (75)</t>
  </si>
  <si>
    <t>Somme des 2 rubriques suivantes</t>
  </si>
  <si>
    <t>-    dont Cotisations et autre autofinancement (756)</t>
  </si>
  <si>
    <t>Dont le personnel permanent des établissements publics</t>
  </si>
  <si>
    <t>-    dont Dons manuels - Mécénat (758)</t>
  </si>
  <si>
    <r>
      <t xml:space="preserve">IV DETAIL DES COUTS DE PERSONNEL AFFECTES AU PROJET
</t>
    </r>
    <r>
      <rPr>
        <b/>
        <sz val="14"/>
        <rFont val="Calibri"/>
        <family val="2"/>
        <scheme val="minor"/>
      </rPr>
      <t>(personnel permanent et non permanent)</t>
    </r>
  </si>
  <si>
    <r>
      <t xml:space="preserve">Ces coûts peuvent s'indiquer en </t>
    </r>
    <r>
      <rPr>
        <b/>
        <sz val="10"/>
        <rFont val="Calibri"/>
        <family val="2"/>
        <scheme val="minor"/>
      </rPr>
      <t>mois</t>
    </r>
    <r>
      <rPr>
        <sz val="10"/>
        <rFont val="Calibri"/>
        <family val="2"/>
        <scheme val="minor"/>
      </rPr>
      <t xml:space="preserve"> ou en </t>
    </r>
    <r>
      <rPr>
        <b/>
        <sz val="10"/>
        <rFont val="Calibri"/>
        <family val="2"/>
        <scheme val="minor"/>
      </rPr>
      <t>jours</t>
    </r>
    <r>
      <rPr>
        <sz val="10"/>
        <rFont val="Calibri"/>
        <family val="2"/>
        <scheme val="minor"/>
      </rPr>
      <t>.
L'ensemble des champs requis doit être renseigné.</t>
    </r>
  </si>
  <si>
    <t>Rémunération annuelle
ou
coût journalier</t>
  </si>
  <si>
    <r>
      <t xml:space="preserve">Les dépenses de personnel retenues sont la part des salaires et charges salariales et patronales (y compris les éventuels impôts et taxes directement proportionnels aux salaires versés) des salariés intervenant directement dans la réalisation du projet ou du programme d’actions, ainsi que les autres avantages liés à l’emploi, sous réserve qu’ils soient rendus obligatoires par la loi ou les règlements et dans la limite de la seule part prise en charge par l’employeur (comme par exemple la participation de l’employeur aux frais de transport public, la participation de l’employeur à la complémentaire santé).
Les dépenses de personnel ainsi retenues </t>
    </r>
    <r>
      <rPr>
        <b/>
        <sz val="10"/>
        <rFont val="Calibri"/>
        <family val="2"/>
        <scheme val="minor"/>
      </rPr>
      <t>n’incluent pas les coûts d’environnement</t>
    </r>
    <r>
      <rPr>
        <sz val="10"/>
        <rFont val="Calibri"/>
        <family val="2"/>
        <scheme val="minor"/>
      </rPr>
      <t xml:space="preserve">, relevant des dépenses indirectes (cf. Article 24).
L’évaluation de ces dépenses peut être basée sur le coût direct réel, ou sur un coût standard moyen défini dans le cadre d’une comptabilité analytique contrôlable, sous réserve que le coût salarial ainsi appliqué au personnel mobilisé ne s’écarte pas de plus de 10 % du coût réel direct calculé sur la base de la rémunération individuelle de chacune des salariés intervenant directement dans la réalisation du projet ou du programme d’actions.
</t>
    </r>
  </si>
  <si>
    <t>Montant de la dépense de personnel par ETPT (c’est-à-dire pour l'emploi à temps plein sur 12 mois).
Les coûts d'envirronnement sont exclus (et à comptabiliser dans les charges indirectes)</t>
  </si>
  <si>
    <t>Quotité de temps de travail</t>
  </si>
  <si>
    <t>Proportion du temps de l'agent consacré au projet.
Cette proportion doit prendre en compte la mobilisation du temps de l'agent pour le projet (complet/partiel).
Par exemple: 
   - pour un agent travaillant à temps plein sur le projet =&gt; 1
   - pour un agent travaillant à 80% sur le projet =&gt; 0,8
   - pour un agent travaillant à mi-temps plein sur le projet =&gt; 0,5</t>
  </si>
  <si>
    <t>Les coûts d'envirronnement sont exclus (et à comptabiliser dans les charges indirectes)</t>
  </si>
  <si>
    <t>Nombre de jour de travail annuel au sein de la structure</t>
  </si>
  <si>
    <r>
      <t xml:space="preserve">VI - Détail des dépenses d'investissement
</t>
    </r>
    <r>
      <rPr>
        <b/>
        <sz val="14"/>
        <rFont val="Calibri"/>
        <family val="2"/>
        <scheme val="minor"/>
      </rPr>
      <t>(acquisition de biens et d'équipements immobilisés)</t>
    </r>
  </si>
  <si>
    <t>Montant  d'aide demandé à l'OFB</t>
  </si>
  <si>
    <t>Taux d'aide demandé à l'OFB</t>
  </si>
  <si>
    <t>Montant  d'aide octroyé par OFB</t>
  </si>
  <si>
    <t>Taux d'aide octroyé par l'OFB</t>
  </si>
  <si>
    <t>Acquisition de petits matériels et fournitures</t>
  </si>
  <si>
    <t>Autres dépenses diverses - à préciser</t>
  </si>
  <si>
    <t>Charges de personnel</t>
  </si>
  <si>
    <t>- dont rémunération des personnels permanent partiellement affecté au projet - salaire brut + charges</t>
  </si>
  <si>
    <t>- dont rémunération des personnels non-permanent spécialement recruté et/ou totalement ou partiellement affecté au projet - salaire brut + charges</t>
  </si>
  <si>
    <t>- dont autres charges de personnel</t>
  </si>
  <si>
    <t>Vérification de l'équilibre financier du projet</t>
  </si>
  <si>
    <t>Temps de bénévole valorisé*</t>
  </si>
  <si>
    <t>* Pour mémoire et exclusivement pour les associations remplissant les conditions - voir art. 19 et 20 du programme d'intervention de l'OFB</t>
  </si>
  <si>
    <t>RESSOURCES (en €)</t>
  </si>
  <si>
    <t xml:space="preserve"> - dont Office français de la biodiversité (OFB)</t>
  </si>
  <si>
    <t xml:space="preserve"> - dont Etat : MTECT (adm. centrale ou DREAL)</t>
  </si>
  <si>
    <t xml:space="preserve"> - dont Etat autres ministères</t>
  </si>
  <si>
    <t>Détailler les financements sollicités - ministère(s), directions ou services déconcentrés sollicités</t>
  </si>
  <si>
    <t xml:space="preserve"> - dont Etablissements publics nationaux (EPA, EPIC, EPST, EPSCP, etc.) et GIP.</t>
  </si>
  <si>
    <r>
      <t xml:space="preserve">Détailler les financements sollicités.
</t>
    </r>
    <r>
      <rPr>
        <b/>
        <sz val="11"/>
        <rFont val="Calibri"/>
        <family val="2"/>
        <scheme val="minor"/>
      </rPr>
      <t>Les financements des agences de l'eau ne sont pas cumulables avec ceux de l'OFB</t>
    </r>
  </si>
  <si>
    <t xml:space="preserve"> - dont Conseils régionaux</t>
  </si>
  <si>
    <t xml:space="preserve"> - dont Conseils départementaux</t>
  </si>
  <si>
    <t xml:space="preserve"> - dont Communes et groupements de communes (communautés de communes ou d’agglomérations)</t>
  </si>
  <si>
    <t xml:space="preserve"> - dont Etablissements publics locaux</t>
  </si>
  <si>
    <t xml:space="preserve"> - dont Fonds européens (FSE, FEDER, LIFE, FEADER, HORIZON, etc). </t>
  </si>
  <si>
    <t xml:space="preserve"> - dont Autres concours publics</t>
  </si>
  <si>
    <t xml:space="preserve"> - dont Aides privées (fondation, entreprise)</t>
  </si>
  <si>
    <t xml:space="preserve"> - dont Cotisations et autre autofinancement (756)</t>
  </si>
  <si>
    <t xml:space="preserve"> - dont Dons manuels - Mécénat (758)</t>
  </si>
  <si>
    <t xml:space="preserve">Dont montant des aide publiques </t>
  </si>
  <si>
    <t xml:space="preserve">soit </t>
  </si>
  <si>
    <t>du coût total du projet</t>
  </si>
  <si>
    <t>Le temps agent mobilisé est indiqué en</t>
  </si>
  <si>
    <t>Estimation Dépense éligible
(RESERVÉ OFB)</t>
  </si>
  <si>
    <t>rémunération plafonnée
(RESERVÉ OFB)</t>
  </si>
  <si>
    <t>V - Détail des dépenses d'investissement (acquisition de biens et d'équipements immobilisés)</t>
  </si>
  <si>
    <t>Coût prévisionnel d'acquisition (en €)</t>
  </si>
  <si>
    <t>Durée d'amortissement du bien ou de l'équipement (en année)</t>
  </si>
  <si>
    <t>Evaluation du coût d'amortissement sur le projet (en €)</t>
  </si>
  <si>
    <t>Paramétrage à ajuster si nécessaire</t>
  </si>
  <si>
    <t>Cellule calculée</t>
  </si>
  <si>
    <t>Cellule à renseigner</t>
  </si>
  <si>
    <t>B - Détermination des dépenses éligibles à une aide de l'OFB</t>
  </si>
  <si>
    <t>Dépenses directes (€)</t>
  </si>
  <si>
    <t>Montant éligible</t>
  </si>
  <si>
    <t>% dépenses directes totales</t>
  </si>
  <si>
    <t>Charges indirectes (€)</t>
  </si>
  <si>
    <t>Dépenses éligibles (€)</t>
  </si>
  <si>
    <t>Taux d'aide demandé à l'OFB/assiette éligible</t>
  </si>
  <si>
    <t>Contributions volontaires prises en compte</t>
  </si>
  <si>
    <t>C - Aide octroyée</t>
  </si>
  <si>
    <t>L'aide attribuée par l'OFB est de</t>
  </si>
  <si>
    <t xml:space="preserve">soit un taux d'aide / assiette éligible de </t>
  </si>
  <si>
    <t xml:space="preserve">Commentaire OFB </t>
  </si>
  <si>
    <t>Outils d'aide au calcul de l'aide attribuée</t>
  </si>
  <si>
    <t>C1 - Calcul de l'aide plafond en fonction du taux d'aide/assiette éligible indiqué ci après</t>
  </si>
  <si>
    <t>montant de l'aide</t>
  </si>
  <si>
    <t>C2 - estimation du prorata temporis (projet déposé après le démarrage etc…)</t>
  </si>
  <si>
    <t xml:space="preserve">A - Paramétrage des plafonds de financement par l'OFB </t>
  </si>
  <si>
    <t>Pramétrage de la prise en compte du personnel permanent</t>
  </si>
  <si>
    <t>Paramétrage du plafond des dépenses de déplacements et missions</t>
  </si>
  <si>
    <t>Subventions données éligibles</t>
  </si>
  <si>
    <t>I - DÉPENSES DU PROJET</t>
  </si>
  <si>
    <t>Dépenses d'investissement (dépenses d'équipement immobilisées - uniquement amortissement)</t>
  </si>
  <si>
    <t>CHARGES INDIRECTES REPARTIES AFFECTÉES AU PROJET (FRAIS DE GESTION ET DE STRUCTURE) (en €)</t>
  </si>
  <si>
    <t>TOTAL GENERAL DES CHARGES - DÉPENSES</t>
  </si>
  <si>
    <t>Contributions volontaires en nature mobilisées sur le projet (valorisation en €)</t>
  </si>
  <si>
    <t>Aide attribuée par l'OFB</t>
  </si>
  <si>
    <t>Taux d'aide /dépenses éligibles</t>
  </si>
  <si>
    <t>Vente de produits finis, de marchandises, prestations de services</t>
  </si>
  <si>
    <t>Dotations et produits de tarification</t>
  </si>
  <si>
    <t xml:space="preserve">Subventions reçues/sollicitées </t>
  </si>
  <si>
    <t xml:space="preserve"> - dont Etat autres ministères : détailler le(s) ministère(s), directions ou services déconcentrés sollicités</t>
  </si>
  <si>
    <t xml:space="preserve"> - dont Etablissements publics nationaux (EPA, EPIC, EPST, EPSCP, etc.) et GIP</t>
  </si>
  <si>
    <t xml:space="preserve"> - dont Fonds européens (FSE, FEDER, LIFE, FEADER, HORIZON, etc).</t>
  </si>
  <si>
    <t>Autres produits de gestion courante</t>
  </si>
  <si>
    <t xml:space="preserve"> - dont Cotisations et autre autofinancement</t>
  </si>
  <si>
    <t xml:space="preserve"> - dont Dons manuels - Mécénat</t>
  </si>
  <si>
    <t>Autres recettes</t>
  </si>
  <si>
    <t>II - DEPENSES ELIGIBLES</t>
  </si>
  <si>
    <t>Éléments de l'annexe financière de la convention</t>
  </si>
  <si>
    <t>Montant des dépenses éligibles</t>
  </si>
  <si>
    <t xml:space="preserve">Échéancier </t>
  </si>
  <si>
    <t>Dates de réalisation du projet</t>
  </si>
  <si>
    <t>durée</t>
  </si>
  <si>
    <t xml:space="preserve"> mois</t>
  </si>
  <si>
    <t>échéance de rendu des justificatifs finaux</t>
  </si>
  <si>
    <t xml:space="preserve">Par défaut, </t>
  </si>
  <si>
    <t>Nombre de versements</t>
  </si>
  <si>
    <t>échéance</t>
  </si>
  <si>
    <t>%</t>
  </si>
  <si>
    <t>montant</t>
  </si>
  <si>
    <t>Le détail du budget, notamment par partenaire figure dans le dossier déposé.</t>
  </si>
  <si>
    <t>Préciez ici. (hors dépenses d'investissement à renseigner dans les amortissements)</t>
  </si>
  <si>
    <t>Dépenses d'amortissement des investissements (dépenses d'équipement immobilisées - uniquement amortissement) (68)</t>
  </si>
  <si>
    <t>Montant  de
l'aide OFB</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</si>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</sst>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_-* #,##0.00,_€_-;\-* #,##0.00,_€_-;_-* \-??\ _€_-;_-@_-"/>
    <numFmt numFmtId="165" formatCode="_-* #,##0.00\ [$€-40C]_-;\-* #,##0.00\ [$€-40C]_-;_-* &quot;-&quot;??\ [$€-40C]_-;_-@_-"/>
  </numFmts>
  <fonts count="5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b/>
      <sz val="10"/>
      <color theme="0"/>
      <name val="Calibri"/>
      <family val="2"/>
      <scheme val="minor"/>
    </font>
    <font>
      <b/>
      <i/>
      <sz val="11"/>
      <name val="Calibri"/>
      <family val="2"/>
      <scheme val="minor"/>
    </font>
    <font>
      <sz val="10"/>
      <color theme="1"/>
      <name val="Calibri"/>
      <family val="2"/>
      <scheme val="minor"/>
    </font>
    <font>
      <b/>
      <i/>
      <sz val="10"/>
      <color rgb="FF000080"/>
      <name val="Calibri"/>
      <family val="2"/>
      <scheme val="minor"/>
    </font>
    <font>
      <b/>
      <sz val="10"/>
      <color rgb="FF000066"/>
      <name val="Calibri"/>
      <family val="2"/>
      <scheme val="minor"/>
    </font>
    <font>
      <b/>
      <sz val="10"/>
      <name val="Calibri"/>
      <family val="2"/>
      <scheme val="minor"/>
    </font>
    <font>
      <sz val="10"/>
      <name val="Calibri"/>
      <family val="2"/>
      <scheme val="minor"/>
    </font>
    <font>
      <b/>
      <sz val="14"/>
      <color theme="1"/>
      <name val="Calibri"/>
      <family val="2"/>
      <scheme val="minor"/>
    </font>
    <font>
      <sz val="10"/>
      <color theme="0"/>
      <name val="Calibri"/>
      <family val="2"/>
      <scheme val="minor"/>
    </font>
    <font>
      <b/>
      <u/>
      <sz val="14"/>
      <color theme="1"/>
      <name val="Calibri"/>
      <family val="2"/>
      <scheme val="minor"/>
    </font>
    <font>
      <sz val="11"/>
      <color theme="0" tint="-0.499984740745262"/>
      <name val="Calibri"/>
      <family val="2"/>
      <scheme val="minor"/>
    </font>
    <font>
      <sz val="10"/>
      <name val="Arial"/>
      <family val="2"/>
    </font>
    <font>
      <sz val="11"/>
      <color rgb="FF000000"/>
      <name val="Calibri"/>
      <family val="2"/>
      <charset val="1"/>
    </font>
    <font>
      <b/>
      <i/>
      <sz val="11"/>
      <color theme="1"/>
      <name val="Calibri"/>
      <family val="2"/>
      <scheme val="minor"/>
    </font>
    <font>
      <i/>
      <sz val="11"/>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b/>
      <sz val="9"/>
      <name val="Calibri"/>
      <family val="2"/>
      <scheme val="minor"/>
    </font>
    <font>
      <b/>
      <u/>
      <sz val="8"/>
      <name val="Calibri"/>
      <family val="2"/>
      <scheme val="minor"/>
    </font>
    <font>
      <b/>
      <sz val="8"/>
      <name val="Calibri"/>
      <family val="2"/>
      <scheme val="minor"/>
    </font>
    <font>
      <sz val="9"/>
      <color theme="1"/>
      <name val="Calibri"/>
      <family val="2"/>
      <scheme val="minor"/>
    </font>
    <font>
      <b/>
      <sz val="20"/>
      <color theme="0" tint="-0.499984740745262"/>
      <name val="Calibri"/>
      <family val="2"/>
      <scheme val="minor"/>
    </font>
    <font>
      <b/>
      <sz val="10"/>
      <color rgb="FFFF0000"/>
      <name val="Calibri"/>
      <family val="2"/>
      <scheme val="minor"/>
    </font>
    <font>
      <b/>
      <sz val="9"/>
      <color theme="1"/>
      <name val="Calibri"/>
      <family val="2"/>
      <scheme val="minor"/>
    </font>
    <font>
      <b/>
      <sz val="11"/>
      <color rgb="FFFF0000"/>
      <name val="Calibri"/>
      <family val="2"/>
      <scheme val="minor"/>
    </font>
    <font>
      <b/>
      <sz val="20"/>
      <name val="Calibri"/>
      <family val="2"/>
      <scheme val="minor"/>
    </font>
    <font>
      <b/>
      <sz val="14"/>
      <name val="Calibri"/>
      <family val="2"/>
      <scheme val="minor"/>
    </font>
    <font>
      <i/>
      <sz val="11"/>
      <name val="Calibri"/>
      <family val="2"/>
      <scheme val="minor"/>
    </font>
    <font>
      <b/>
      <sz val="16"/>
      <color theme="1"/>
      <name val="Calibri"/>
      <family val="2"/>
      <scheme val="minor"/>
    </font>
    <font>
      <b/>
      <sz val="16"/>
      <color rgb="FF000066"/>
      <name val="Calibri"/>
      <family val="2"/>
      <scheme val="minor"/>
    </font>
    <font>
      <b/>
      <sz val="11"/>
      <color rgb="FF000066"/>
      <name val="Calibri"/>
      <family val="2"/>
      <scheme val="minor"/>
    </font>
    <font>
      <i/>
      <sz val="10"/>
      <name val="Calibri"/>
      <family val="2"/>
      <scheme val="minor"/>
    </font>
    <font>
      <b/>
      <i/>
      <sz val="10"/>
      <name val="Calibri"/>
      <family val="2"/>
      <scheme val="minor"/>
    </font>
    <font>
      <b/>
      <u/>
      <sz val="14"/>
      <name val="Calibri"/>
      <family val="2"/>
      <scheme val="minor"/>
    </font>
    <font>
      <b/>
      <sz val="8"/>
      <color theme="1"/>
      <name val="Calibri"/>
      <family val="2"/>
      <scheme val="minor"/>
    </font>
    <font>
      <sz val="11"/>
      <color theme="0" tint="-0.34998626667073579"/>
      <name val="Calibri"/>
      <family val="2"/>
      <scheme val="minor"/>
    </font>
    <font>
      <b/>
      <sz val="11"/>
      <color theme="0" tint="-0.499984740745262"/>
      <name val="Calibri"/>
      <family val="2"/>
      <scheme val="minor"/>
    </font>
    <font>
      <b/>
      <i/>
      <sz val="11"/>
      <color rgb="FF000080"/>
      <name val="Calibri"/>
      <family val="2"/>
      <scheme val="minor"/>
    </font>
    <font>
      <b/>
      <i/>
      <sz val="10"/>
      <color theme="1"/>
      <name val="Calibri"/>
      <family val="2"/>
      <scheme val="minor"/>
    </font>
    <font>
      <b/>
      <u/>
      <sz val="10"/>
      <color theme="1"/>
      <name val="Calibri"/>
      <family val="2"/>
      <scheme val="minor"/>
    </font>
    <font>
      <b/>
      <sz val="11"/>
      <color theme="1"/>
      <name val="Marianne"/>
      <family val="3"/>
    </font>
    <font>
      <b/>
      <sz val="20"/>
      <color theme="1"/>
      <name val="Calibri"/>
      <family val="2"/>
      <scheme val="minor"/>
    </font>
    <font>
      <b/>
      <i/>
      <sz val="11"/>
      <color rgb="FFFF0000"/>
      <name val="Calibri"/>
      <family val="2"/>
      <scheme val="minor"/>
    </font>
    <font>
      <sz val="10"/>
      <color theme="0" tint="-0.34998626667073579"/>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EDF1F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18" fillId="0" borderId="0"/>
    <xf numFmtId="44" fontId="17" fillId="0" borderId="0" applyBorder="0" applyAlignment="0" applyProtection="0"/>
    <xf numFmtId="43" fontId="18" fillId="0" borderId="0" applyFont="0" applyFill="0" applyBorder="0" applyAlignment="0" applyProtection="0"/>
    <xf numFmtId="9" fontId="17" fillId="0" borderId="0" applyBorder="0" applyAlignment="0" applyProtection="0"/>
    <xf numFmtId="9" fontId="18" fillId="0" borderId="0" applyFont="0" applyFill="0" applyBorder="0" applyAlignment="0" applyProtection="0"/>
    <xf numFmtId="164" fontId="18" fillId="0" borderId="0" applyBorder="0" applyProtection="0"/>
    <xf numFmtId="44" fontId="2" fillId="0" borderId="0" applyFont="0" applyFill="0" applyBorder="0" applyAlignment="0" applyProtection="0"/>
  </cellStyleXfs>
  <cellXfs count="578">
    <xf numFmtId="0" fontId="0" fillId="0" borderId="0" xfId="0"/>
    <xf numFmtId="0" fontId="0" fillId="0" borderId="0" xfId="0" applyFill="1"/>
    <xf numFmtId="0" fontId="0" fillId="0" borderId="0" xfId="0" applyFill="1" applyBorder="1"/>
    <xf numFmtId="0" fontId="0" fillId="0" borderId="0" xfId="0" applyFont="1"/>
    <xf numFmtId="0" fontId="8" fillId="0" borderId="0" xfId="0" applyFont="1"/>
    <xf numFmtId="0" fontId="8" fillId="0" borderId="0" xfId="0" applyFont="1" applyFill="1" applyBorder="1"/>
    <xf numFmtId="0" fontId="6" fillId="0" borderId="0"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0" fillId="0" borderId="0" xfId="0" applyAlignment="1">
      <alignment vertical="center"/>
    </xf>
    <xf numFmtId="0" fontId="16" fillId="0" borderId="0" xfId="0" applyFont="1"/>
    <xf numFmtId="0" fontId="20" fillId="0" borderId="0" xfId="0" applyFont="1"/>
    <xf numFmtId="0" fontId="24" fillId="0" borderId="0" xfId="0" applyFont="1"/>
    <xf numFmtId="14" fontId="16" fillId="0" borderId="0" xfId="0" applyNumberFormat="1" applyFont="1"/>
    <xf numFmtId="0" fontId="23" fillId="0" borderId="0" xfId="0" applyFont="1" applyAlignment="1"/>
    <xf numFmtId="0" fontId="12" fillId="0" borderId="0" xfId="0" applyFont="1" applyAlignment="1"/>
    <xf numFmtId="0" fontId="15" fillId="0" borderId="0" xfId="0" applyFont="1" applyAlignment="1">
      <alignment vertical="center"/>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8" fillId="0" borderId="0" xfId="0" applyFont="1" applyBorder="1"/>
    <xf numFmtId="0" fontId="25" fillId="0" borderId="0" xfId="0" applyFont="1" applyFill="1" applyBorder="1" applyAlignment="1">
      <alignment horizontal="center" vertical="center" wrapText="1"/>
    </xf>
    <xf numFmtId="0" fontId="7" fillId="2" borderId="35"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2" xfId="0" applyFont="1" applyBorder="1" applyAlignment="1">
      <alignment horizontal="center" vertical="center" wrapText="1"/>
    </xf>
    <xf numFmtId="0" fontId="7" fillId="2" borderId="31" xfId="0" applyFont="1" applyFill="1" applyBorder="1" applyAlignment="1">
      <alignment horizontal="center" vertical="center" wrapText="1"/>
    </xf>
    <xf numFmtId="4" fontId="25" fillId="0" borderId="0" xfId="0" applyNumberFormat="1" applyFont="1" applyFill="1" applyBorder="1"/>
    <xf numFmtId="0" fontId="29" fillId="2" borderId="15" xfId="0" applyFont="1" applyFill="1" applyBorder="1" applyAlignment="1">
      <alignment horizontal="center" vertical="center" wrapText="1"/>
    </xf>
    <xf numFmtId="0" fontId="32" fillId="0" borderId="0" xfId="0" applyFont="1"/>
    <xf numFmtId="0" fontId="7" fillId="2" borderId="13" xfId="0" applyFont="1" applyFill="1" applyBorder="1" applyAlignment="1">
      <alignment vertical="center"/>
    </xf>
    <xf numFmtId="0" fontId="7" fillId="2" borderId="4" xfId="0" applyFont="1" applyFill="1" applyBorder="1" applyAlignment="1">
      <alignment vertical="center"/>
    </xf>
    <xf numFmtId="0" fontId="7" fillId="2" borderId="14"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vertical="center"/>
    </xf>
    <xf numFmtId="0" fontId="23" fillId="0" borderId="0" xfId="0" applyFont="1" applyFill="1" applyBorder="1" applyAlignment="1">
      <alignment horizontal="left"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Fill="1" applyBorder="1" applyAlignment="1">
      <alignment horizontal="left"/>
    </xf>
    <xf numFmtId="0" fontId="7" fillId="2" borderId="42" xfId="0" applyFont="1" applyFill="1" applyBorder="1" applyAlignment="1">
      <alignment vertical="center" wrapText="1"/>
    </xf>
    <xf numFmtId="0" fontId="7" fillId="2" borderId="41" xfId="0" applyFont="1" applyFill="1" applyBorder="1" applyAlignment="1">
      <alignment vertical="center" wrapText="1"/>
    </xf>
    <xf numFmtId="0" fontId="23" fillId="0" borderId="0" xfId="0" applyFont="1" applyFill="1" applyAlignment="1"/>
    <xf numFmtId="0" fontId="7"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vertical="center"/>
    </xf>
    <xf numFmtId="0" fontId="34" fillId="0" borderId="0" xfId="0" applyFont="1" applyFill="1" applyBorder="1" applyAlignment="1"/>
    <xf numFmtId="0" fontId="34" fillId="0" borderId="0" xfId="0" applyFont="1" applyFill="1" applyBorder="1" applyAlignment="1">
      <alignment horizontal="left"/>
    </xf>
    <xf numFmtId="0" fontId="15" fillId="0" borderId="0" xfId="0" applyFont="1" applyFill="1" applyAlignment="1"/>
    <xf numFmtId="0" fontId="9" fillId="0" borderId="0" xfId="0" applyFont="1" applyFill="1" applyBorder="1" applyAlignment="1">
      <alignment vertical="center"/>
    </xf>
    <xf numFmtId="0" fontId="8" fillId="0" borderId="0" xfId="0" applyFont="1" applyFill="1" applyBorder="1" applyAlignment="1"/>
    <xf numFmtId="0" fontId="1" fillId="0" borderId="0" xfId="0" applyFont="1" applyFill="1" applyBorder="1" applyAlignment="1">
      <alignment horizontal="left" wrapText="1"/>
    </xf>
    <xf numFmtId="0" fontId="7" fillId="2" borderId="41" xfId="0" applyFont="1" applyFill="1" applyBorder="1" applyAlignment="1">
      <alignment horizontal="left" vertical="center" wrapText="1"/>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11" fillId="0" borderId="23" xfId="0" applyFont="1" applyFill="1" applyBorder="1" applyAlignment="1">
      <alignment horizontal="left" vertical="center" wrapText="1"/>
    </xf>
    <xf numFmtId="0" fontId="11" fillId="0" borderId="23" xfId="0" applyFont="1" applyFill="1" applyBorder="1" applyAlignment="1">
      <alignment horizontal="center" vertical="center" wrapText="1"/>
    </xf>
    <xf numFmtId="0" fontId="12" fillId="10" borderId="0" xfId="0" applyFont="1" applyFill="1" applyAlignment="1"/>
    <xf numFmtId="0" fontId="23" fillId="10" borderId="0" xfId="0" applyFont="1" applyFill="1" applyAlignment="1"/>
    <xf numFmtId="0" fontId="11" fillId="10" borderId="30" xfId="0" applyFont="1" applyFill="1" applyBorder="1" applyAlignment="1"/>
    <xf numFmtId="0" fontId="23" fillId="10" borderId="30" xfId="0" applyFont="1" applyFill="1" applyBorder="1" applyAlignment="1"/>
    <xf numFmtId="0" fontId="12" fillId="0" borderId="0" xfId="0" applyFont="1" applyFill="1" applyAlignment="1"/>
    <xf numFmtId="0" fontId="22" fillId="0" borderId="17" xfId="0" applyFont="1" applyBorder="1" applyAlignment="1">
      <alignment horizontal="center" vertical="center" wrapText="1"/>
    </xf>
    <xf numFmtId="0" fontId="31" fillId="0" borderId="12" xfId="0" applyFont="1" applyBorder="1" applyAlignment="1">
      <alignment horizontal="center" vertical="center" wrapText="1"/>
    </xf>
    <xf numFmtId="0" fontId="34" fillId="0" borderId="0" xfId="0" applyFont="1" applyFill="1" applyBorder="1" applyAlignment="1">
      <alignment vertical="center"/>
    </xf>
    <xf numFmtId="0" fontId="7" fillId="2" borderId="41" xfId="0" applyFont="1" applyFill="1" applyBorder="1" applyAlignment="1">
      <alignment vertical="center"/>
    </xf>
    <xf numFmtId="0" fontId="0" fillId="0" borderId="0" xfId="0" applyFont="1" applyAlignment="1">
      <alignment vertical="center"/>
    </xf>
    <xf numFmtId="0" fontId="22" fillId="0" borderId="0" xfId="0" applyFont="1" applyFill="1" applyBorder="1" applyAlignment="1"/>
    <xf numFmtId="0" fontId="26" fillId="0" borderId="0" xfId="0" applyFont="1" applyFill="1" applyBorder="1"/>
    <xf numFmtId="0" fontId="29" fillId="0" borderId="0" xfId="0" applyFont="1" applyFill="1" applyBorder="1" applyAlignment="1">
      <alignment horizontal="center" vertical="center" wrapText="1"/>
    </xf>
    <xf numFmtId="4" fontId="26" fillId="0" borderId="0" xfId="0" applyNumberFormat="1" applyFont="1" applyFill="1" applyBorder="1" applyProtection="1"/>
    <xf numFmtId="4" fontId="25" fillId="0" borderId="0" xfId="0" applyNumberFormat="1" applyFont="1" applyFill="1" applyBorder="1" applyProtection="1"/>
    <xf numFmtId="0" fontId="25" fillId="0" borderId="0" xfId="0" applyFont="1" applyFill="1" applyBorder="1" applyAlignment="1">
      <alignment wrapText="1"/>
    </xf>
    <xf numFmtId="0" fontId="12" fillId="0" borderId="0" xfId="0" applyFont="1" applyFill="1" applyBorder="1"/>
    <xf numFmtId="0" fontId="35" fillId="4" borderId="15" xfId="0" applyFont="1" applyFill="1" applyBorder="1" applyAlignment="1">
      <alignment horizontal="center" vertical="center" wrapText="1"/>
    </xf>
    <xf numFmtId="0" fontId="37" fillId="0" borderId="0" xfId="0" applyFont="1"/>
    <xf numFmtId="0" fontId="1" fillId="0" borderId="1" xfId="0" applyFont="1" applyBorder="1" applyAlignment="1">
      <alignment vertical="center" wrapText="1"/>
    </xf>
    <xf numFmtId="0" fontId="13" fillId="0" borderId="0" xfId="0" applyFont="1" applyFill="1" applyAlignment="1">
      <alignment horizontal="left" vertical="center"/>
    </xf>
    <xf numFmtId="0" fontId="38" fillId="0" borderId="0" xfId="0" applyFont="1" applyAlignment="1">
      <alignment vertical="center"/>
    </xf>
    <xf numFmtId="0" fontId="7" fillId="0" borderId="0" xfId="0" applyFont="1" applyAlignment="1">
      <alignment vertical="center"/>
    </xf>
    <xf numFmtId="0" fontId="39" fillId="0" borderId="0" xfId="0" applyFont="1" applyAlignment="1">
      <alignment horizontal="left" vertical="center"/>
    </xf>
    <xf numFmtId="0" fontId="24" fillId="0" borderId="0" xfId="0" applyFont="1" applyAlignment="1">
      <alignment vertical="center"/>
    </xf>
    <xf numFmtId="0" fontId="26" fillId="0" borderId="1" xfId="0" applyFont="1" applyFill="1" applyBorder="1" applyAlignment="1">
      <alignment vertical="center"/>
    </xf>
    <xf numFmtId="14" fontId="26" fillId="7" borderId="1" xfId="0" applyNumberFormat="1" applyFont="1" applyFill="1" applyBorder="1" applyAlignment="1">
      <alignment horizontal="left" vertical="center"/>
    </xf>
    <xf numFmtId="0" fontId="16"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0" fillId="0" borderId="1" xfId="0" applyBorder="1" applyAlignment="1">
      <alignment vertical="center"/>
    </xf>
    <xf numFmtId="0" fontId="26" fillId="7" borderId="1" xfId="0" applyFont="1" applyFill="1" applyBorder="1" applyAlignment="1">
      <alignment vertical="center"/>
    </xf>
    <xf numFmtId="0" fontId="0" fillId="0" borderId="18" xfId="0" applyFill="1" applyBorder="1" applyAlignment="1">
      <alignment vertical="center"/>
    </xf>
    <xf numFmtId="0" fontId="0" fillId="0" borderId="0" xfId="0" applyFill="1" applyBorder="1" applyAlignment="1">
      <alignment vertical="center"/>
    </xf>
    <xf numFmtId="0" fontId="20" fillId="0" borderId="0" xfId="0" applyFont="1" applyFill="1" applyBorder="1" applyAlignment="1">
      <alignment vertical="center"/>
    </xf>
    <xf numFmtId="0" fontId="40" fillId="0" borderId="0" xfId="0" applyFont="1" applyAlignment="1">
      <alignment horizontal="centerContinuous" vertical="center" wrapText="1"/>
    </xf>
    <xf numFmtId="0" fontId="41" fillId="0" borderId="0" xfId="0" applyFont="1" applyAlignment="1">
      <alignment horizontal="centerContinuous"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5" fillId="0" borderId="0" xfId="3" applyFont="1" applyAlignment="1">
      <alignment horizontal="left" vertical="center"/>
    </xf>
    <xf numFmtId="0" fontId="25" fillId="2" borderId="31" xfId="0" applyFont="1" applyFill="1" applyBorder="1" applyAlignment="1">
      <alignment horizontal="center" vertical="center" wrapText="1"/>
    </xf>
    <xf numFmtId="0" fontId="7" fillId="2" borderId="35" xfId="0" applyFont="1" applyFill="1" applyBorder="1" applyAlignment="1">
      <alignment vertical="center"/>
    </xf>
    <xf numFmtId="0" fontId="12" fillId="11" borderId="15"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31" fillId="0" borderId="7" xfId="0" applyFont="1" applyBorder="1" applyAlignment="1">
      <alignment horizontal="center" vertical="center" wrapText="1"/>
    </xf>
    <xf numFmtId="0" fontId="12" fillId="11" borderId="10" xfId="0" applyFont="1" applyFill="1" applyBorder="1" applyAlignment="1">
      <alignment horizontal="left" vertical="center" wrapText="1"/>
    </xf>
    <xf numFmtId="0" fontId="12" fillId="0" borderId="0" xfId="0" applyFont="1" applyAlignment="1">
      <alignment vertical="top"/>
    </xf>
    <xf numFmtId="0" fontId="43" fillId="0" borderId="0" xfId="0" applyFont="1" applyAlignment="1">
      <alignment vertical="top"/>
    </xf>
    <xf numFmtId="0" fontId="12" fillId="0" borderId="0" xfId="0" applyFont="1"/>
    <xf numFmtId="0" fontId="11" fillId="11" borderId="10"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39" fillId="0" borderId="0" xfId="0" applyFont="1"/>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44" fillId="6" borderId="13" xfId="0" applyFont="1" applyFill="1" applyBorder="1" applyAlignment="1">
      <alignment vertical="center"/>
    </xf>
    <xf numFmtId="0" fontId="44" fillId="6" borderId="14" xfId="0" applyFont="1" applyFill="1" applyBorder="1" applyAlignment="1">
      <alignment horizontal="center" vertical="center" wrapText="1"/>
    </xf>
    <xf numFmtId="0" fontId="11" fillId="0" borderId="15" xfId="0" applyFont="1" applyBorder="1" applyAlignment="1">
      <alignment horizontal="left" vertical="center" wrapText="1"/>
    </xf>
    <xf numFmtId="0" fontId="22" fillId="0" borderId="17"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8" xfId="0" quotePrefix="1" applyFont="1" applyBorder="1" applyAlignment="1">
      <alignment horizontal="left" vertical="center" wrapText="1"/>
    </xf>
    <xf numFmtId="0" fontId="12" fillId="0" borderId="8" xfId="0" quotePrefix="1" applyFont="1" applyBorder="1" applyAlignment="1">
      <alignment horizontal="left" vertical="center" wrapText="1"/>
    </xf>
    <xf numFmtId="0" fontId="12" fillId="0" borderId="10" xfId="0" quotePrefix="1" applyFont="1" applyBorder="1" applyAlignment="1">
      <alignment horizontal="left" vertical="center" wrapText="1"/>
    </xf>
    <xf numFmtId="0" fontId="11" fillId="2" borderId="35" xfId="0" applyFont="1" applyFill="1" applyBorder="1" applyAlignment="1">
      <alignment vertical="center" wrapText="1"/>
    </xf>
    <xf numFmtId="0" fontId="11" fillId="2" borderId="31" xfId="0" applyFont="1" applyFill="1" applyBorder="1" applyAlignment="1">
      <alignment horizontal="center" vertical="center" wrapText="1"/>
    </xf>
    <xf numFmtId="0" fontId="26" fillId="0" borderId="9" xfId="0" applyFont="1" applyBorder="1" applyAlignment="1">
      <alignment vertical="center"/>
    </xf>
    <xf numFmtId="0" fontId="26" fillId="0" borderId="9" xfId="0" applyFont="1" applyBorder="1" applyAlignment="1">
      <alignment horizontal="center" vertical="center"/>
    </xf>
    <xf numFmtId="0" fontId="12" fillId="0" borderId="9" xfId="0" applyFont="1" applyBorder="1" applyAlignment="1">
      <alignment vertical="center"/>
    </xf>
    <xf numFmtId="0" fontId="26" fillId="0" borderId="12" xfId="0" applyFont="1" applyBorder="1" applyAlignment="1">
      <alignment vertical="center"/>
    </xf>
    <xf numFmtId="0" fontId="43" fillId="0" borderId="0" xfId="0" applyFont="1"/>
    <xf numFmtId="0" fontId="26" fillId="0" borderId="0" xfId="0" applyFont="1"/>
    <xf numFmtId="0" fontId="29" fillId="2" borderId="31" xfId="0" applyFont="1" applyFill="1" applyBorder="1" applyAlignment="1">
      <alignment horizontal="center" vertical="center" wrapText="1"/>
    </xf>
    <xf numFmtId="0" fontId="1" fillId="0" borderId="0" xfId="0" applyFont="1" applyAlignment="1">
      <alignment horizontal="centerContinuous" vertical="center" wrapText="1"/>
    </xf>
    <xf numFmtId="0" fontId="26" fillId="10" borderId="49" xfId="0" applyFont="1" applyFill="1" applyBorder="1" applyAlignment="1">
      <alignment vertical="center"/>
    </xf>
    <xf numFmtId="0" fontId="26" fillId="7" borderId="49" xfId="0" applyFont="1" applyFill="1" applyBorder="1" applyAlignment="1">
      <alignment vertical="center"/>
    </xf>
    <xf numFmtId="0" fontId="1" fillId="0" borderId="1" xfId="0" applyFont="1" applyBorder="1" applyAlignment="1">
      <alignment horizontal="center" vertical="center" wrapText="1"/>
    </xf>
    <xf numFmtId="4" fontId="25" fillId="4" borderId="25" xfId="0" applyNumberFormat="1" applyFont="1" applyFill="1" applyBorder="1" applyAlignment="1">
      <alignment horizontal="right" vertical="center" wrapText="1"/>
    </xf>
    <xf numFmtId="10" fontId="25" fillId="4" borderId="11" xfId="2" applyNumberFormat="1" applyFont="1" applyFill="1" applyBorder="1" applyAlignment="1">
      <alignment horizontal="center" vertical="center" wrapText="1"/>
    </xf>
    <xf numFmtId="0" fontId="8" fillId="0" borderId="0" xfId="0" applyFont="1" applyAlignment="1">
      <alignment vertical="center"/>
    </xf>
    <xf numFmtId="0" fontId="7" fillId="2" borderId="44" xfId="0" applyFont="1" applyFill="1" applyBorder="1" applyAlignment="1">
      <alignment horizontal="left" vertical="center" wrapText="1"/>
    </xf>
    <xf numFmtId="0" fontId="25" fillId="0" borderId="8" xfId="0" applyFont="1" applyFill="1" applyBorder="1" applyAlignment="1">
      <alignment horizontal="left" vertical="center" wrapText="1"/>
    </xf>
    <xf numFmtId="4" fontId="25" fillId="7" borderId="1" xfId="0" applyNumberFormat="1" applyFont="1" applyFill="1" applyBorder="1" applyAlignment="1">
      <alignment horizontal="right" vertical="center" wrapText="1"/>
    </xf>
    <xf numFmtId="4" fontId="25" fillId="4" borderId="1" xfId="0" applyNumberFormat="1" applyFont="1" applyFill="1" applyBorder="1" applyAlignment="1">
      <alignment horizontal="right" vertical="center" wrapText="1"/>
    </xf>
    <xf numFmtId="0" fontId="39" fillId="0" borderId="8" xfId="0" quotePrefix="1" applyFont="1" applyFill="1" applyBorder="1" applyAlignment="1">
      <alignment horizontal="left" vertical="center" wrapText="1"/>
    </xf>
    <xf numFmtId="4" fontId="39" fillId="4" borderId="1" xfId="0" applyNumberFormat="1" applyFont="1" applyFill="1" applyBorder="1" applyAlignment="1">
      <alignment horizontal="right" vertical="center" wrapText="1"/>
    </xf>
    <xf numFmtId="4" fontId="39" fillId="7" borderId="1" xfId="0" applyNumberFormat="1" applyFont="1" applyFill="1" applyBorder="1" applyAlignment="1">
      <alignment horizontal="right" vertical="center" wrapText="1"/>
    </xf>
    <xf numFmtId="0" fontId="25" fillId="4" borderId="20" xfId="0" applyFont="1" applyFill="1" applyBorder="1" applyAlignment="1">
      <alignment horizontal="center" vertical="center" wrapText="1"/>
    </xf>
    <xf numFmtId="4" fontId="25" fillId="4" borderId="11" xfId="0" applyNumberFormat="1" applyFont="1" applyFill="1" applyBorder="1" applyAlignment="1">
      <alignment horizontal="right" vertical="center" wrapText="1"/>
    </xf>
    <xf numFmtId="0" fontId="25" fillId="0" borderId="20" xfId="0" applyFont="1" applyFill="1" applyBorder="1" applyAlignment="1">
      <alignment horizontal="center" vertical="center" wrapText="1"/>
    </xf>
    <xf numFmtId="43" fontId="25" fillId="7" borderId="21" xfId="1" applyFont="1" applyFill="1" applyBorder="1" applyAlignment="1">
      <alignment horizontal="right"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0" fontId="25" fillId="4" borderId="10" xfId="0" applyFont="1" applyFill="1" applyBorder="1" applyAlignment="1">
      <alignment horizontal="center" vertical="center" wrapText="1"/>
    </xf>
    <xf numFmtId="0" fontId="25" fillId="0" borderId="0" xfId="0" applyFont="1" applyBorder="1" applyAlignment="1">
      <alignment horizontal="left" vertical="center" wrapText="1"/>
    </xf>
    <xf numFmtId="0" fontId="0" fillId="0" borderId="0" xfId="0" applyFont="1" applyBorder="1" applyAlignment="1">
      <alignment vertical="center"/>
    </xf>
    <xf numFmtId="0" fontId="25" fillId="0" borderId="11" xfId="0" applyFont="1" applyBorder="1" applyAlignment="1">
      <alignment horizontal="left" vertical="center" wrapText="1"/>
    </xf>
    <xf numFmtId="4" fontId="25" fillId="4" borderId="25" xfId="0" applyNumberFormat="1" applyFont="1" applyFill="1" applyBorder="1" applyAlignment="1">
      <alignment horizontal="center" vertical="center" wrapText="1"/>
    </xf>
    <xf numFmtId="4" fontId="8" fillId="0" borderId="0" xfId="0" applyNumberFormat="1" applyFont="1" applyBorder="1" applyAlignment="1">
      <alignment vertical="center"/>
    </xf>
    <xf numFmtId="0" fontId="34" fillId="0" borderId="0" xfId="0" applyFont="1" applyBorder="1" applyAlignment="1">
      <alignment horizontal="left" vertical="center"/>
    </xf>
    <xf numFmtId="0" fontId="34" fillId="0" borderId="0" xfId="0" applyFont="1" applyFill="1" applyBorder="1" applyAlignment="1">
      <alignment horizontal="left" vertical="center"/>
    </xf>
    <xf numFmtId="0" fontId="15" fillId="0" borderId="0" xfId="0" applyFont="1" applyFill="1" applyAlignment="1">
      <alignment vertical="center"/>
    </xf>
    <xf numFmtId="0" fontId="13" fillId="0" borderId="0" xfId="0" applyFont="1" applyAlignment="1">
      <alignment vertical="center"/>
    </xf>
    <xf numFmtId="0" fontId="8" fillId="0" borderId="40" xfId="0" applyFont="1" applyFill="1" applyBorder="1" applyAlignment="1">
      <alignment vertical="center"/>
    </xf>
    <xf numFmtId="0" fontId="26" fillId="0" borderId="8" xfId="0" applyFont="1" applyBorder="1" applyAlignment="1">
      <alignment horizontal="left" vertical="center" wrapText="1"/>
    </xf>
    <xf numFmtId="43" fontId="26" fillId="7" borderId="1" xfId="1" applyFont="1" applyFill="1" applyBorder="1" applyAlignment="1">
      <alignment horizontal="center" vertical="center" wrapText="1"/>
    </xf>
    <xf numFmtId="43" fontId="26" fillId="7" borderId="1" xfId="1" applyFont="1" applyFill="1" applyBorder="1" applyAlignment="1">
      <alignment horizontal="right" vertical="center" wrapText="1"/>
    </xf>
    <xf numFmtId="0" fontId="25" fillId="4" borderId="10" xfId="0" applyFont="1" applyFill="1" applyBorder="1" applyAlignment="1">
      <alignment horizontal="left" vertical="center" wrapText="1"/>
    </xf>
    <xf numFmtId="0" fontId="25" fillId="0" borderId="23" xfId="0" applyFont="1" applyFill="1" applyBorder="1" applyAlignment="1">
      <alignment horizontal="center" vertical="center" wrapText="1"/>
    </xf>
    <xf numFmtId="0" fontId="8" fillId="0" borderId="0" xfId="0" applyFont="1" applyFill="1" applyBorder="1" applyAlignment="1">
      <alignment vertical="center"/>
    </xf>
    <xf numFmtId="0" fontId="36" fillId="0" borderId="0" xfId="0" applyFont="1" applyAlignment="1">
      <alignment vertical="center"/>
    </xf>
    <xf numFmtId="0" fontId="8" fillId="0" borderId="40" xfId="0" applyFont="1" applyBorder="1" applyAlignment="1">
      <alignment vertical="center"/>
    </xf>
    <xf numFmtId="0" fontId="25" fillId="4" borderId="33"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7" fillId="3" borderId="8" xfId="0" applyFont="1" applyFill="1" applyBorder="1" applyAlignment="1">
      <alignment vertical="center" wrapText="1"/>
    </xf>
    <xf numFmtId="4" fontId="7" fillId="3" borderId="1" xfId="0" applyNumberFormat="1" applyFont="1" applyFill="1" applyBorder="1" applyAlignment="1">
      <alignment horizontal="center" vertical="center" wrapText="1"/>
    </xf>
    <xf numFmtId="0" fontId="25" fillId="0" borderId="8" xfId="0" applyFont="1" applyBorder="1" applyAlignment="1">
      <alignment horizontal="left" vertical="center" wrapText="1"/>
    </xf>
    <xf numFmtId="4" fontId="25" fillId="7" borderId="1" xfId="1" applyNumberFormat="1" applyFont="1" applyFill="1" applyBorder="1" applyAlignment="1">
      <alignment horizontal="right" vertical="center" wrapText="1"/>
    </xf>
    <xf numFmtId="4" fontId="25" fillId="4" borderId="1" xfId="1" applyNumberFormat="1" applyFont="1" applyFill="1" applyBorder="1" applyAlignment="1">
      <alignment horizontal="right" vertical="center" wrapText="1"/>
    </xf>
    <xf numFmtId="0" fontId="7" fillId="0" borderId="8" xfId="0" quotePrefix="1" applyFont="1" applyBorder="1" applyAlignment="1">
      <alignment horizontal="left" vertical="center" wrapText="1"/>
    </xf>
    <xf numFmtId="4" fontId="7" fillId="7" borderId="1" xfId="1" applyNumberFormat="1" applyFont="1" applyFill="1" applyBorder="1" applyAlignment="1">
      <alignment horizontal="right" vertical="center" wrapText="1"/>
    </xf>
    <xf numFmtId="0" fontId="39" fillId="0" borderId="8" xfId="0" quotePrefix="1" applyFont="1" applyBorder="1" applyAlignment="1">
      <alignment horizontal="left" vertical="center" wrapText="1"/>
    </xf>
    <xf numFmtId="4" fontId="39" fillId="7" borderId="1" xfId="1" applyNumberFormat="1" applyFont="1" applyFill="1" applyBorder="1" applyAlignment="1">
      <alignment horizontal="right" vertical="center" wrapText="1"/>
    </xf>
    <xf numFmtId="0" fontId="25" fillId="4" borderId="10" xfId="0" applyFont="1" applyFill="1" applyBorder="1" applyAlignment="1">
      <alignment vertical="center" wrapText="1"/>
    </xf>
    <xf numFmtId="0" fontId="0" fillId="0" borderId="0" xfId="0" applyFont="1" applyFill="1" applyBorder="1" applyAlignment="1">
      <alignment vertical="center"/>
    </xf>
    <xf numFmtId="2" fontId="1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26" fillId="0" borderId="0" xfId="0" applyFont="1" applyFill="1" applyBorder="1" applyAlignment="1">
      <alignment vertical="center"/>
    </xf>
    <xf numFmtId="4" fontId="26" fillId="0" borderId="0" xfId="1" applyNumberFormat="1" applyFont="1" applyFill="1" applyBorder="1" applyAlignment="1">
      <alignment horizontal="right" vertical="center" wrapText="1"/>
    </xf>
    <xf numFmtId="0" fontId="0" fillId="0" borderId="0" xfId="0" applyFont="1" applyFill="1" applyBorder="1" applyAlignment="1">
      <alignment horizontal="right" vertical="center"/>
    </xf>
    <xf numFmtId="10" fontId="0" fillId="0" borderId="0" xfId="2" applyNumberFormat="1" applyFont="1" applyFill="1" applyBorder="1" applyAlignment="1">
      <alignment horizontal="center" vertical="center"/>
    </xf>
    <xf numFmtId="0" fontId="0" fillId="0" borderId="0" xfId="0" applyFont="1" applyFill="1" applyBorder="1" applyAlignment="1">
      <alignment horizontal="left" vertical="center"/>
    </xf>
    <xf numFmtId="10" fontId="8" fillId="0" borderId="0" xfId="2" applyNumberFormat="1" applyFont="1" applyFill="1" applyBorder="1" applyAlignment="1">
      <alignment horizontal="center" vertical="center"/>
    </xf>
    <xf numFmtId="0" fontId="0" fillId="0" borderId="0" xfId="0" applyFont="1" applyAlignment="1">
      <alignment vertical="center" wrapText="1"/>
    </xf>
    <xf numFmtId="0" fontId="8" fillId="7" borderId="0" xfId="0" applyFont="1" applyFill="1" applyAlignment="1">
      <alignment vertical="center"/>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27" fillId="0" borderId="0" xfId="0" applyFont="1" applyAlignment="1">
      <alignment vertical="center"/>
    </xf>
    <xf numFmtId="0" fontId="26" fillId="7" borderId="5" xfId="0" applyFont="1" applyFill="1" applyBorder="1" applyAlignment="1" applyProtection="1">
      <alignment vertical="center"/>
      <protection locked="0"/>
    </xf>
    <xf numFmtId="4" fontId="26" fillId="7" borderId="36" xfId="0" applyNumberFormat="1" applyFont="1" applyFill="1" applyBorder="1" applyAlignment="1" applyProtection="1">
      <alignment vertical="center"/>
      <protection locked="0"/>
    </xf>
    <xf numFmtId="4" fontId="26" fillId="7" borderId="6" xfId="0" applyNumberFormat="1" applyFont="1" applyFill="1" applyBorder="1" applyAlignment="1" applyProtection="1">
      <alignment vertical="center"/>
      <protection locked="0"/>
    </xf>
    <xf numFmtId="43" fontId="26" fillId="7" borderId="6" xfId="1" applyFont="1" applyFill="1" applyBorder="1" applyAlignment="1" applyProtection="1">
      <alignment vertical="center"/>
      <protection locked="0"/>
    </xf>
    <xf numFmtId="4" fontId="0" fillId="4" borderId="7" xfId="0" applyNumberFormat="1" applyFill="1" applyBorder="1" applyAlignment="1" applyProtection="1">
      <alignment vertical="center"/>
    </xf>
    <xf numFmtId="43" fontId="26" fillId="8" borderId="6" xfId="1" applyFont="1" applyFill="1" applyBorder="1" applyAlignment="1" applyProtection="1">
      <alignment horizontal="right" vertical="center"/>
      <protection locked="0"/>
    </xf>
    <xf numFmtId="4" fontId="0" fillId="8" borderId="7" xfId="0" applyNumberFormat="1" applyFill="1" applyBorder="1" applyAlignment="1" applyProtection="1">
      <alignment horizontal="center" vertical="center"/>
    </xf>
    <xf numFmtId="0" fontId="26" fillId="7" borderId="8" xfId="0" applyFont="1" applyFill="1" applyBorder="1" applyAlignment="1" applyProtection="1">
      <alignment vertical="center"/>
      <protection locked="0"/>
    </xf>
    <xf numFmtId="4" fontId="26" fillId="7" borderId="1" xfId="0" applyNumberFormat="1" applyFont="1" applyFill="1" applyBorder="1" applyAlignment="1" applyProtection="1">
      <alignment vertical="center"/>
      <protection locked="0"/>
    </xf>
    <xf numFmtId="4" fontId="26" fillId="7" borderId="1" xfId="0" applyNumberFormat="1" applyFont="1" applyFill="1" applyBorder="1" applyAlignment="1" applyProtection="1">
      <alignment vertical="center" wrapText="1"/>
      <protection locked="0"/>
    </xf>
    <xf numFmtId="43" fontId="26" fillId="7" borderId="1" xfId="1" applyFont="1" applyFill="1" applyBorder="1" applyAlignment="1" applyProtection="1">
      <alignment vertical="center"/>
      <protection locked="0"/>
    </xf>
    <xf numFmtId="4" fontId="0" fillId="4" borderId="9" xfId="0" applyNumberFormat="1" applyFill="1" applyBorder="1" applyAlignment="1" applyProtection="1">
      <alignment vertical="center"/>
    </xf>
    <xf numFmtId="43" fontId="26" fillId="8" borderId="1" xfId="1" applyFont="1" applyFill="1" applyBorder="1" applyAlignment="1" applyProtection="1">
      <alignment horizontal="right" vertical="center"/>
      <protection locked="0"/>
    </xf>
    <xf numFmtId="4" fontId="0" fillId="8" borderId="9" xfId="0" applyNumberFormat="1" applyFill="1" applyBorder="1" applyAlignment="1" applyProtection="1">
      <alignment horizontal="center" vertical="center"/>
    </xf>
    <xf numFmtId="4" fontId="26" fillId="7" borderId="4" xfId="0" applyNumberFormat="1" applyFont="1" applyFill="1" applyBorder="1" applyAlignment="1" applyProtection="1">
      <alignment vertical="center"/>
      <protection locked="0"/>
    </xf>
    <xf numFmtId="43" fontId="26" fillId="7" borderId="4" xfId="1" applyFont="1" applyFill="1" applyBorder="1" applyAlignment="1" applyProtection="1">
      <alignment vertical="center"/>
      <protection locked="0"/>
    </xf>
    <xf numFmtId="0" fontId="1" fillId="5" borderId="10" xfId="0" applyFont="1" applyFill="1" applyBorder="1" applyAlignment="1">
      <alignment vertical="center"/>
    </xf>
    <xf numFmtId="4" fontId="1" fillId="5" borderId="11" xfId="0" applyNumberFormat="1" applyFont="1" applyFill="1" applyBorder="1" applyAlignment="1">
      <alignment vertical="center"/>
    </xf>
    <xf numFmtId="43" fontId="1" fillId="5" borderId="11" xfId="1" applyFont="1" applyFill="1" applyBorder="1" applyAlignment="1">
      <alignment vertical="center"/>
    </xf>
    <xf numFmtId="43" fontId="1" fillId="5" borderId="11" xfId="2" applyNumberFormat="1" applyFont="1" applyFill="1" applyBorder="1" applyAlignment="1">
      <alignment vertical="center"/>
    </xf>
    <xf numFmtId="4" fontId="1" fillId="4" borderId="12" xfId="0" applyNumberFormat="1" applyFont="1" applyFill="1" applyBorder="1" applyAlignment="1" applyProtection="1">
      <alignment vertical="center"/>
    </xf>
    <xf numFmtId="43" fontId="1" fillId="8" borderId="11" xfId="1" applyFont="1" applyFill="1" applyBorder="1" applyAlignment="1">
      <alignment vertical="center"/>
    </xf>
    <xf numFmtId="4" fontId="1" fillId="8" borderId="12" xfId="0" applyNumberFormat="1" applyFont="1" applyFill="1" applyBorder="1" applyAlignment="1" applyProtection="1">
      <alignment vertical="center"/>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9" fontId="1" fillId="0" borderId="0" xfId="2" applyFont="1" applyFill="1" applyBorder="1" applyAlignment="1">
      <alignment vertical="center"/>
    </xf>
    <xf numFmtId="0" fontId="1" fillId="5" borderId="26" xfId="0" applyFont="1" applyFill="1" applyBorder="1" applyAlignment="1">
      <alignment vertical="center" wrapText="1"/>
    </xf>
    <xf numFmtId="0" fontId="21" fillId="0" borderId="0" xfId="0" applyFont="1" applyBorder="1" applyAlignment="1">
      <alignment vertical="center"/>
    </xf>
    <xf numFmtId="0" fontId="46" fillId="4" borderId="16"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6" fillId="8" borderId="17" xfId="0" applyFont="1" applyFill="1" applyBorder="1" applyAlignment="1">
      <alignment horizontal="center" vertical="center" wrapText="1"/>
    </xf>
    <xf numFmtId="0" fontId="1" fillId="6" borderId="10" xfId="0" applyFont="1" applyFill="1" applyBorder="1" applyAlignment="1">
      <alignment vertical="center"/>
    </xf>
    <xf numFmtId="0" fontId="0" fillId="7" borderId="8" xfId="0" applyFill="1" applyBorder="1" applyAlignment="1">
      <alignment vertical="center"/>
    </xf>
    <xf numFmtId="4" fontId="0" fillId="7" borderId="1" xfId="0" applyNumberFormat="1" applyFill="1" applyBorder="1" applyAlignment="1">
      <alignment vertical="center"/>
    </xf>
    <xf numFmtId="4" fontId="0" fillId="4" borderId="9" xfId="0" applyNumberFormat="1" applyFill="1" applyBorder="1" applyAlignment="1">
      <alignment vertical="center"/>
    </xf>
    <xf numFmtId="0" fontId="1" fillId="2" borderId="10" xfId="0" applyFont="1" applyFill="1" applyBorder="1" applyAlignment="1">
      <alignment vertical="center"/>
    </xf>
    <xf numFmtId="4" fontId="1" fillId="2" borderId="11" xfId="0" applyNumberFormat="1" applyFont="1" applyFill="1" applyBorder="1" applyAlignment="1">
      <alignment vertical="center"/>
    </xf>
    <xf numFmtId="4" fontId="1" fillId="2" borderId="12" xfId="0" applyNumberFormat="1" applyFont="1" applyFill="1" applyBorder="1" applyAlignment="1">
      <alignment vertical="center"/>
    </xf>
    <xf numFmtId="0" fontId="8" fillId="0" borderId="52" xfId="0" applyFont="1" applyBorder="1" applyAlignment="1">
      <alignment vertical="center"/>
    </xf>
    <xf numFmtId="0" fontId="33" fillId="8" borderId="53" xfId="0" applyFont="1" applyFill="1" applyBorder="1" applyAlignment="1">
      <alignment horizontal="centerContinuous" vertical="center"/>
    </xf>
    <xf numFmtId="0" fontId="8" fillId="8" borderId="54" xfId="0" applyFont="1" applyFill="1" applyBorder="1" applyAlignment="1">
      <alignment horizontal="centerContinuous" vertical="center"/>
    </xf>
    <xf numFmtId="0" fontId="8" fillId="8" borderId="55" xfId="0" applyFont="1" applyFill="1" applyBorder="1" applyAlignment="1">
      <alignment horizontal="centerContinuous" vertical="center"/>
    </xf>
    <xf numFmtId="0" fontId="8" fillId="0" borderId="56" xfId="0" applyFont="1" applyBorder="1"/>
    <xf numFmtId="0" fontId="8" fillId="0" borderId="23" xfId="0" applyFont="1" applyBorder="1" applyAlignment="1">
      <alignment vertical="center"/>
    </xf>
    <xf numFmtId="0" fontId="8" fillId="0" borderId="0" xfId="0" applyFont="1" applyBorder="1" applyAlignment="1">
      <alignment vertical="center"/>
    </xf>
    <xf numFmtId="0" fontId="8" fillId="0" borderId="57" xfId="0" applyFont="1" applyBorder="1"/>
    <xf numFmtId="0" fontId="8" fillId="7" borderId="49" xfId="0" applyFont="1" applyFill="1" applyBorder="1" applyAlignment="1">
      <alignment vertical="center" wrapText="1"/>
    </xf>
    <xf numFmtId="0" fontId="8" fillId="4" borderId="49" xfId="0" applyFont="1" applyFill="1" applyBorder="1" applyAlignment="1">
      <alignment vertical="center"/>
    </xf>
    <xf numFmtId="0" fontId="8" fillId="8" borderId="49" xfId="0" applyFont="1" applyFill="1" applyBorder="1" applyAlignment="1">
      <alignment vertical="center"/>
    </xf>
    <xf numFmtId="0" fontId="33" fillId="0" borderId="0" xfId="0" applyFont="1" applyFill="1" applyBorder="1" applyAlignment="1">
      <alignment horizontal="left" vertical="center"/>
    </xf>
    <xf numFmtId="0" fontId="28" fillId="0" borderId="0" xfId="0" applyFont="1" applyBorder="1" applyAlignment="1">
      <alignment vertical="center"/>
    </xf>
    <xf numFmtId="0" fontId="7" fillId="0" borderId="23" xfId="0" applyFont="1" applyFill="1" applyBorder="1" applyAlignment="1">
      <alignment vertical="center" wrapText="1"/>
    </xf>
    <xf numFmtId="0" fontId="10" fillId="0" borderId="23" xfId="0" applyFont="1" applyFill="1" applyBorder="1" applyAlignment="1">
      <alignment horizontal="left" vertical="center" wrapText="1"/>
    </xf>
    <xf numFmtId="0" fontId="38" fillId="0" borderId="58" xfId="0" applyFont="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12" fillId="0" borderId="23" xfId="0" applyFont="1" applyFill="1" applyBorder="1" applyAlignment="1">
      <alignment horizontal="left" vertical="center" wrapText="1"/>
    </xf>
    <xf numFmtId="0" fontId="8" fillId="0" borderId="61" xfId="0" applyFont="1" applyBorder="1" applyAlignment="1">
      <alignment vertical="center" wrapText="1"/>
    </xf>
    <xf numFmtId="0" fontId="8" fillId="0" borderId="62" xfId="0" applyFont="1" applyBorder="1" applyAlignment="1">
      <alignment vertical="center"/>
    </xf>
    <xf numFmtId="0" fontId="25" fillId="0" borderId="61" xfId="0" applyFont="1" applyFill="1" applyBorder="1" applyAlignment="1">
      <alignment vertical="center"/>
    </xf>
    <xf numFmtId="0" fontId="25" fillId="0" borderId="61" xfId="0" applyFont="1" applyFill="1" applyBorder="1" applyAlignment="1">
      <alignment vertical="center" wrapText="1"/>
    </xf>
    <xf numFmtId="0" fontId="25" fillId="0" borderId="0" xfId="0" applyFont="1" applyFill="1" applyBorder="1" applyAlignment="1">
      <alignment vertical="center"/>
    </xf>
    <xf numFmtId="0" fontId="0" fillId="0" borderId="62" xfId="0" applyFont="1" applyBorder="1" applyAlignment="1">
      <alignment vertical="center"/>
    </xf>
    <xf numFmtId="4" fontId="25" fillId="0" borderId="63" xfId="0" applyNumberFormat="1" applyFont="1" applyFill="1" applyBorder="1" applyAlignment="1">
      <alignment horizontal="right" vertical="center" wrapText="1"/>
    </xf>
    <xf numFmtId="10" fontId="0" fillId="0" borderId="1" xfId="2" applyNumberFormat="1" applyFont="1" applyFill="1" applyBorder="1" applyAlignment="1">
      <alignment horizontal="center" vertical="center"/>
    </xf>
    <xf numFmtId="4" fontId="25" fillId="4" borderId="63" xfId="0" applyNumberFormat="1" applyFont="1" applyFill="1" applyBorder="1" applyAlignment="1">
      <alignment horizontal="right" vertical="center" wrapText="1"/>
    </xf>
    <xf numFmtId="4" fontId="26" fillId="4" borderId="63" xfId="0" applyNumberFormat="1" applyFont="1" applyFill="1" applyBorder="1" applyAlignment="1">
      <alignment horizontal="right" vertical="center" wrapText="1"/>
    </xf>
    <xf numFmtId="0" fontId="6" fillId="0" borderId="23" xfId="0" applyFont="1" applyFill="1" applyBorder="1" applyAlignment="1">
      <alignment horizontal="left" vertical="center" wrapText="1"/>
    </xf>
    <xf numFmtId="0" fontId="7" fillId="0" borderId="23" xfId="0" applyFont="1" applyFill="1" applyBorder="1" applyAlignment="1">
      <alignment vertical="center"/>
    </xf>
    <xf numFmtId="4" fontId="1" fillId="4" borderId="63"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4" fontId="1" fillId="0" borderId="61" xfId="0" applyNumberFormat="1" applyFont="1" applyFill="1" applyBorder="1" applyAlignment="1">
      <alignment horizontal="left" vertical="center"/>
    </xf>
    <xf numFmtId="0" fontId="34" fillId="0" borderId="23" xfId="0" applyFont="1" applyFill="1" applyBorder="1" applyAlignment="1">
      <alignment vertical="center"/>
    </xf>
    <xf numFmtId="0" fontId="34" fillId="0" borderId="23" xfId="0" applyFont="1" applyFill="1" applyBorder="1" applyAlignment="1">
      <alignment horizontal="left" vertical="center"/>
    </xf>
    <xf numFmtId="0" fontId="7" fillId="0" borderId="61" xfId="0" applyFont="1" applyFill="1" applyBorder="1" applyAlignment="1">
      <alignment vertical="center"/>
    </xf>
    <xf numFmtId="0" fontId="15" fillId="0" borderId="23" xfId="0" applyFont="1" applyFill="1" applyBorder="1" applyAlignment="1">
      <alignment vertical="center"/>
    </xf>
    <xf numFmtId="4" fontId="1" fillId="4" borderId="65" xfId="0" applyNumberFormat="1" applyFont="1" applyFill="1" applyBorder="1" applyAlignment="1">
      <alignment horizontal="right" vertical="center" wrapText="1"/>
    </xf>
    <xf numFmtId="0" fontId="8" fillId="0" borderId="23" xfId="0" applyFont="1" applyFill="1" applyBorder="1" applyAlignment="1">
      <alignment vertical="center"/>
    </xf>
    <xf numFmtId="0" fontId="1" fillId="0" borderId="68"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10" fontId="1" fillId="4" borderId="65" xfId="2" applyNumberFormat="1" applyFont="1" applyFill="1" applyBorder="1" applyAlignment="1">
      <alignment horizontal="center" vertical="center"/>
    </xf>
    <xf numFmtId="0" fontId="47" fillId="0" borderId="66" xfId="0" applyFont="1" applyBorder="1" applyAlignment="1">
      <alignment horizontal="left" vertical="center"/>
    </xf>
    <xf numFmtId="0" fontId="47" fillId="0" borderId="67" xfId="0" applyFont="1" applyBorder="1" applyAlignment="1">
      <alignment horizontal="left" vertical="center"/>
    </xf>
    <xf numFmtId="0" fontId="1" fillId="0" borderId="58" xfId="0" applyFont="1" applyBorder="1" applyAlignment="1">
      <alignment vertical="center"/>
    </xf>
    <xf numFmtId="0" fontId="3" fillId="0" borderId="61" xfId="0" applyFont="1" applyFill="1" applyBorder="1" applyAlignment="1">
      <alignment horizontal="center" vertical="center" wrapText="1"/>
    </xf>
    <xf numFmtId="43" fontId="26" fillId="4" borderId="63" xfId="1" applyFont="1" applyFill="1" applyBorder="1" applyAlignment="1">
      <alignment horizontal="right" vertical="center" wrapText="1"/>
    </xf>
    <xf numFmtId="0" fontId="0" fillId="0" borderId="69" xfId="0" applyFont="1" applyBorder="1" applyAlignment="1">
      <alignment vertical="center"/>
    </xf>
    <xf numFmtId="0" fontId="0" fillId="0" borderId="70" xfId="0" applyFont="1" applyBorder="1" applyAlignment="1">
      <alignment vertical="center"/>
    </xf>
    <xf numFmtId="0" fontId="8" fillId="0" borderId="32" xfId="0" applyFont="1" applyFill="1" applyBorder="1" applyAlignment="1">
      <alignment vertical="center"/>
    </xf>
    <xf numFmtId="0" fontId="8" fillId="0" borderId="30" xfId="0" applyFont="1" applyFill="1" applyBorder="1" applyAlignment="1">
      <alignment vertical="center"/>
    </xf>
    <xf numFmtId="0" fontId="8" fillId="0" borderId="30" xfId="0" applyFont="1" applyBorder="1" applyAlignment="1">
      <alignment vertical="center"/>
    </xf>
    <xf numFmtId="0" fontId="8" fillId="0" borderId="29" xfId="0" applyFont="1" applyBorder="1"/>
    <xf numFmtId="0" fontId="8" fillId="0" borderId="52" xfId="0" applyFont="1" applyFill="1" applyBorder="1" applyAlignment="1">
      <alignment vertical="center"/>
    </xf>
    <xf numFmtId="10" fontId="8" fillId="0" borderId="0" xfId="2" applyNumberFormat="1" applyFont="1" applyBorder="1" applyAlignment="1">
      <alignment vertical="center"/>
    </xf>
    <xf numFmtId="0" fontId="1" fillId="0" borderId="58" xfId="0" applyFont="1" applyFill="1" applyBorder="1" applyAlignment="1">
      <alignment vertical="center"/>
    </xf>
    <xf numFmtId="0" fontId="1" fillId="0" borderId="59" xfId="0" applyFont="1" applyFill="1" applyBorder="1" applyAlignment="1">
      <alignment vertical="center"/>
    </xf>
    <xf numFmtId="44" fontId="1" fillId="7" borderId="71" xfId="10" applyFont="1" applyFill="1" applyBorder="1" applyAlignment="1">
      <alignment vertical="center"/>
    </xf>
    <xf numFmtId="0" fontId="11" fillId="0" borderId="23" xfId="0" applyFont="1" applyFill="1" applyBorder="1" applyAlignment="1">
      <alignment vertical="center"/>
    </xf>
    <xf numFmtId="0" fontId="1" fillId="0" borderId="72" xfId="0" applyFont="1" applyFill="1" applyBorder="1" applyAlignment="1">
      <alignment vertical="center"/>
    </xf>
    <xf numFmtId="0" fontId="1" fillId="0" borderId="69" xfId="0" applyFont="1" applyFill="1" applyBorder="1" applyAlignment="1">
      <alignment vertical="center"/>
    </xf>
    <xf numFmtId="10" fontId="1" fillId="10" borderId="67" xfId="2" applyNumberFormat="1" applyFont="1" applyFill="1" applyBorder="1" applyAlignment="1">
      <alignment vertical="center"/>
    </xf>
    <xf numFmtId="0" fontId="23" fillId="0" borderId="57" xfId="0" applyFont="1" applyFill="1" applyBorder="1" applyAlignment="1">
      <alignment horizontal="left" vertical="center"/>
    </xf>
    <xf numFmtId="0" fontId="9" fillId="0" borderId="23" xfId="0" applyFont="1" applyFill="1" applyBorder="1" applyAlignment="1">
      <alignment vertical="center"/>
    </xf>
    <xf numFmtId="0" fontId="48" fillId="0" borderId="0" xfId="0" applyFont="1" applyFill="1" applyBorder="1" applyAlignment="1">
      <alignment horizontal="left" vertical="center"/>
    </xf>
    <xf numFmtId="0" fontId="48" fillId="0" borderId="0" xfId="0" applyFont="1" applyBorder="1" applyAlignment="1">
      <alignment horizontal="left" vertical="center"/>
    </xf>
    <xf numFmtId="9" fontId="16" fillId="8" borderId="75" xfId="2" applyFont="1" applyFill="1" applyBorder="1" applyAlignment="1">
      <alignment vertical="center"/>
    </xf>
    <xf numFmtId="165" fontId="16" fillId="4" borderId="75" xfId="1" applyNumberFormat="1" applyFont="1" applyFill="1" applyBorder="1" applyAlignment="1">
      <alignment vertical="center"/>
    </xf>
    <xf numFmtId="0" fontId="48" fillId="0" borderId="73" xfId="0" applyFont="1" applyBorder="1" applyAlignment="1">
      <alignment horizontal="left" vertical="center"/>
    </xf>
    <xf numFmtId="0" fontId="48" fillId="0" borderId="74" xfId="0" applyFont="1" applyBorder="1" applyAlignment="1">
      <alignment horizontal="left" vertical="center"/>
    </xf>
    <xf numFmtId="0" fontId="48" fillId="0" borderId="78" xfId="0" applyFont="1" applyBorder="1" applyAlignment="1">
      <alignment horizontal="left" vertical="center"/>
    </xf>
    <xf numFmtId="0" fontId="16" fillId="0" borderId="79" xfId="0" applyFont="1" applyBorder="1" applyAlignment="1">
      <alignment vertical="center" wrapText="1"/>
    </xf>
    <xf numFmtId="0" fontId="16" fillId="8" borderId="75" xfId="0" applyFont="1" applyFill="1" applyBorder="1" applyAlignment="1">
      <alignment vertical="center"/>
    </xf>
    <xf numFmtId="0" fontId="16" fillId="0" borderId="0" xfId="0" applyFont="1" applyFill="1" applyBorder="1" applyAlignment="1">
      <alignment vertical="center" wrapText="1"/>
    </xf>
    <xf numFmtId="0" fontId="16" fillId="0" borderId="79" xfId="0" applyFont="1" applyFill="1" applyBorder="1" applyAlignment="1">
      <alignment vertical="center" wrapText="1"/>
    </xf>
    <xf numFmtId="43" fontId="16" fillId="4" borderId="75" xfId="1" applyFont="1" applyFill="1" applyBorder="1" applyAlignment="1">
      <alignment vertical="center"/>
    </xf>
    <xf numFmtId="0" fontId="16" fillId="0" borderId="80" xfId="0" applyFont="1" applyFill="1" applyBorder="1" applyAlignment="1">
      <alignment vertical="center" wrapText="1"/>
    </xf>
    <xf numFmtId="43" fontId="16" fillId="4" borderId="81" xfId="1" applyFont="1" applyFill="1" applyBorder="1" applyAlignment="1">
      <alignment vertical="center"/>
    </xf>
    <xf numFmtId="0" fontId="38" fillId="0" borderId="41" xfId="0" applyFont="1" applyBorder="1" applyAlignment="1">
      <alignment vertical="center"/>
    </xf>
    <xf numFmtId="0" fontId="8" fillId="0" borderId="41" xfId="0" applyFont="1" applyBorder="1" applyAlignment="1">
      <alignment vertical="center"/>
    </xf>
    <xf numFmtId="0" fontId="1" fillId="0" borderId="83" xfId="0" applyFont="1" applyBorder="1" applyAlignment="1">
      <alignment vertical="center"/>
    </xf>
    <xf numFmtId="0" fontId="26" fillId="0" borderId="84" xfId="0" applyFont="1" applyFill="1" applyBorder="1" applyAlignment="1">
      <alignment horizontal="center" vertical="center" wrapText="1"/>
    </xf>
    <xf numFmtId="0" fontId="0" fillId="0" borderId="84" xfId="0" applyFont="1" applyBorder="1" applyAlignment="1">
      <alignment vertical="center"/>
    </xf>
    <xf numFmtId="9" fontId="26" fillId="7" borderId="85" xfId="2" applyFont="1" applyFill="1" applyBorder="1" applyAlignment="1">
      <alignment horizontal="center" vertical="center" wrapText="1"/>
    </xf>
    <xf numFmtId="0" fontId="25" fillId="0" borderId="58" xfId="0" applyFont="1" applyFill="1" applyBorder="1" applyAlignment="1">
      <alignment horizontal="left" vertical="center"/>
    </xf>
    <xf numFmtId="0" fontId="26" fillId="0" borderId="59" xfId="0" applyFont="1" applyFill="1" applyBorder="1" applyAlignment="1">
      <alignment horizontal="center" vertical="center" wrapText="1"/>
    </xf>
    <xf numFmtId="4" fontId="26" fillId="0" borderId="60" xfId="0" applyNumberFormat="1" applyFont="1" applyFill="1" applyBorder="1" applyAlignment="1">
      <alignment horizontal="center" vertical="center" wrapText="1"/>
    </xf>
    <xf numFmtId="0" fontId="26" fillId="0" borderId="61" xfId="0" applyFont="1" applyFill="1" applyBorder="1" applyAlignment="1">
      <alignment horizontal="left" vertical="center"/>
    </xf>
    <xf numFmtId="0" fontId="26" fillId="0" borderId="0" xfId="0" applyFont="1" applyFill="1" applyBorder="1" applyAlignment="1">
      <alignment horizontal="center" vertical="center" wrapText="1"/>
    </xf>
    <xf numFmtId="0" fontId="26" fillId="4" borderId="2" xfId="0" applyFont="1" applyFill="1" applyBorder="1" applyAlignment="1">
      <alignment horizontal="left" vertical="center"/>
    </xf>
    <xf numFmtId="4" fontId="26" fillId="4" borderId="64" xfId="0" applyNumberFormat="1" applyFont="1" applyFill="1" applyBorder="1" applyAlignment="1">
      <alignment horizontal="center" vertical="center" wrapText="1"/>
    </xf>
    <xf numFmtId="0" fontId="26" fillId="0" borderId="72" xfId="0" applyFont="1" applyFill="1" applyBorder="1" applyAlignment="1">
      <alignment horizontal="left" vertical="center"/>
    </xf>
    <xf numFmtId="0" fontId="26" fillId="0" borderId="69" xfId="0" applyFont="1" applyFill="1" applyBorder="1" applyAlignment="1">
      <alignment horizontal="center" vertical="center" wrapText="1"/>
    </xf>
    <xf numFmtId="0" fontId="0" fillId="4" borderId="86" xfId="0" applyFont="1" applyFill="1" applyBorder="1" applyAlignment="1">
      <alignment horizontal="center" vertical="center"/>
    </xf>
    <xf numFmtId="0" fontId="25" fillId="0" borderId="58" xfId="0" applyFont="1" applyFill="1" applyBorder="1" applyAlignment="1">
      <alignment vertical="center"/>
    </xf>
    <xf numFmtId="0" fontId="49" fillId="0" borderId="59" xfId="0" applyFont="1" applyFill="1" applyBorder="1" applyAlignment="1">
      <alignment vertical="center" wrapText="1"/>
    </xf>
    <xf numFmtId="0" fontId="49" fillId="0" borderId="60" xfId="0" applyFont="1" applyFill="1" applyBorder="1" applyAlignment="1">
      <alignment horizontal="center" vertical="center" wrapText="1"/>
    </xf>
    <xf numFmtId="0" fontId="0" fillId="0" borderId="61" xfId="0" applyFont="1" applyBorder="1" applyAlignment="1">
      <alignment vertical="center"/>
    </xf>
    <xf numFmtId="0" fontId="0" fillId="7" borderId="87" xfId="0" applyFont="1" applyFill="1" applyBorder="1" applyAlignment="1">
      <alignment horizontal="center" vertical="center"/>
    </xf>
    <xf numFmtId="10" fontId="26" fillId="4" borderId="67" xfId="2" applyNumberFormat="1" applyFont="1" applyFill="1" applyBorder="1" applyAlignment="1">
      <alignment horizontal="center" vertical="center" wrapText="1"/>
    </xf>
    <xf numFmtId="0" fontId="8" fillId="0" borderId="57" xfId="0" applyFont="1" applyFill="1" applyBorder="1"/>
    <xf numFmtId="0" fontId="0" fillId="0" borderId="57" xfId="0" applyFill="1" applyBorder="1"/>
    <xf numFmtId="0" fontId="0" fillId="7" borderId="85" xfId="0" applyFont="1" applyFill="1" applyBorder="1" applyAlignment="1">
      <alignment horizontal="center" vertical="center"/>
    </xf>
    <xf numFmtId="0" fontId="0" fillId="10" borderId="87" xfId="0" applyFont="1" applyFill="1" applyBorder="1" applyAlignment="1">
      <alignment horizontal="center" vertical="center"/>
    </xf>
    <xf numFmtId="0" fontId="0" fillId="0" borderId="72" xfId="0" applyFont="1" applyBorder="1" applyAlignment="1">
      <alignment vertical="center"/>
    </xf>
    <xf numFmtId="0" fontId="0" fillId="4" borderId="67" xfId="0" applyFont="1" applyFill="1" applyBorder="1" applyAlignment="1">
      <alignment horizontal="center" vertical="center"/>
    </xf>
    <xf numFmtId="0" fontId="8" fillId="0" borderId="23" xfId="0" applyFont="1" applyFill="1" applyBorder="1" applyAlignment="1">
      <alignment horizontal="left" vertical="center"/>
    </xf>
    <xf numFmtId="0" fontId="26" fillId="0" borderId="32" xfId="0" applyFont="1" applyFill="1" applyBorder="1" applyAlignment="1">
      <alignment vertical="center"/>
    </xf>
    <xf numFmtId="0" fontId="0" fillId="0" borderId="30" xfId="0" applyFont="1" applyBorder="1" applyAlignment="1">
      <alignment vertical="center"/>
    </xf>
    <xf numFmtId="0" fontId="8" fillId="0" borderId="29" xfId="0" applyFont="1" applyFill="1" applyBorder="1"/>
    <xf numFmtId="43" fontId="22" fillId="0" borderId="0" xfId="1" applyFont="1" applyFill="1" applyAlignment="1">
      <alignment vertical="center" wrapText="1"/>
    </xf>
    <xf numFmtId="4" fontId="26" fillId="0" borderId="0" xfId="0" applyNumberFormat="1" applyFont="1" applyFill="1" applyBorder="1" applyAlignment="1" applyProtection="1">
      <alignment vertical="center"/>
    </xf>
    <xf numFmtId="43" fontId="8" fillId="0" borderId="0" xfId="1" applyFont="1" applyAlignment="1">
      <alignment vertical="center"/>
    </xf>
    <xf numFmtId="0" fontId="0" fillId="0" borderId="0" xfId="0" applyFill="1" applyAlignment="1">
      <alignment vertical="center"/>
    </xf>
    <xf numFmtId="4" fontId="25" fillId="0" borderId="0" xfId="0" applyNumberFormat="1" applyFont="1" applyFill="1" applyBorder="1" applyAlignment="1" applyProtection="1">
      <alignment vertical="center"/>
    </xf>
    <xf numFmtId="4" fontId="25" fillId="0" borderId="0" xfId="0" applyNumberFormat="1" applyFont="1" applyFill="1" applyBorder="1" applyAlignment="1">
      <alignment vertical="center"/>
    </xf>
    <xf numFmtId="0" fontId="25" fillId="0" borderId="0" xfId="0" applyFont="1" applyFill="1" applyBorder="1" applyAlignment="1">
      <alignment vertical="center" wrapText="1"/>
    </xf>
    <xf numFmtId="0" fontId="22" fillId="0" borderId="0" xfId="0" applyFont="1" applyFill="1" applyBorder="1" applyAlignment="1">
      <alignment vertical="center"/>
    </xf>
    <xf numFmtId="0" fontId="1" fillId="0" borderId="0" xfId="0" applyFont="1" applyFill="1" applyBorder="1" applyAlignment="1">
      <alignment horizontal="left" vertical="center" wrapText="1"/>
    </xf>
    <xf numFmtId="0" fontId="12" fillId="0" borderId="0" xfId="0" applyFont="1" applyFill="1" applyBorder="1" applyAlignment="1">
      <alignment vertical="center"/>
    </xf>
    <xf numFmtId="0" fontId="8" fillId="13" borderId="0" xfId="0" applyFont="1" applyFill="1" applyBorder="1" applyAlignment="1" applyProtection="1">
      <alignment horizontal="left" vertical="center"/>
    </xf>
    <xf numFmtId="0" fontId="28" fillId="13" borderId="0" xfId="0" applyFont="1" applyFill="1" applyBorder="1" applyAlignment="1" applyProtection="1">
      <alignment horizontal="left" vertical="center" wrapText="1"/>
    </xf>
    <xf numFmtId="0" fontId="50" fillId="11" borderId="45" xfId="0" applyFont="1" applyFill="1" applyBorder="1" applyAlignment="1" applyProtection="1">
      <alignment vertical="center"/>
    </xf>
    <xf numFmtId="0" fontId="50" fillId="11" borderId="88" xfId="0" applyFont="1" applyFill="1" applyBorder="1" applyAlignment="1" applyProtection="1">
      <alignment vertical="center"/>
    </xf>
    <xf numFmtId="0" fontId="28" fillId="12" borderId="0" xfId="0" applyFont="1" applyFill="1" applyBorder="1" applyAlignment="1" applyProtection="1">
      <alignment horizontal="left" vertical="center"/>
    </xf>
    <xf numFmtId="0" fontId="51" fillId="1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50" fillId="11" borderId="49" xfId="0" applyFont="1" applyFill="1" applyBorder="1" applyAlignment="1" applyProtection="1">
      <alignment horizontal="center" vertical="center" wrapText="1"/>
    </xf>
    <xf numFmtId="44" fontId="28" fillId="13" borderId="49" xfId="10" applyFont="1" applyFill="1" applyBorder="1" applyAlignment="1" applyProtection="1">
      <alignment horizontal="right" vertical="center" wrapText="1"/>
    </xf>
    <xf numFmtId="44" fontId="27" fillId="13" borderId="49" xfId="10" applyFont="1" applyFill="1" applyBorder="1" applyAlignment="1" applyProtection="1">
      <alignment horizontal="right" vertical="center" wrapText="1"/>
    </xf>
    <xf numFmtId="44" fontId="28" fillId="11" borderId="49" xfId="10" applyFont="1" applyFill="1" applyBorder="1" applyAlignment="1" applyProtection="1">
      <alignment horizontal="right" vertical="center" wrapText="1"/>
    </xf>
    <xf numFmtId="4" fontId="28" fillId="13" borderId="0" xfId="0" applyNumberFormat="1" applyFont="1" applyFill="1" applyBorder="1" applyAlignment="1" applyProtection="1">
      <alignment horizontal="center" vertical="center" wrapText="1"/>
    </xf>
    <xf numFmtId="0" fontId="50" fillId="11" borderId="46" xfId="0" applyFont="1" applyFill="1" applyBorder="1" applyAlignment="1" applyProtection="1">
      <alignment vertical="center"/>
    </xf>
    <xf numFmtId="44" fontId="28" fillId="11" borderId="49" xfId="10" applyFont="1" applyFill="1" applyBorder="1" applyAlignment="1" applyProtection="1">
      <alignment horizontal="center" vertical="center" wrapText="1"/>
    </xf>
    <xf numFmtId="44" fontId="1" fillId="2" borderId="49" xfId="10" applyFont="1" applyFill="1" applyBorder="1" applyAlignment="1" applyProtection="1">
      <alignment horizontal="center" vertical="center" wrapText="1"/>
    </xf>
    <xf numFmtId="0" fontId="8" fillId="13" borderId="0" xfId="0" applyFont="1" applyFill="1" applyBorder="1" applyAlignment="1" applyProtection="1">
      <alignment vertical="center"/>
    </xf>
    <xf numFmtId="0" fontId="51" fillId="11" borderId="0" xfId="0" applyFont="1" applyFill="1" applyBorder="1" applyAlignment="1" applyProtection="1">
      <alignment vertical="center" wrapText="1"/>
    </xf>
    <xf numFmtId="43" fontId="8" fillId="13" borderId="49" xfId="1" applyFont="1" applyFill="1" applyBorder="1" applyAlignment="1" applyProtection="1">
      <alignment horizontal="center" vertical="center" wrapText="1"/>
    </xf>
    <xf numFmtId="44" fontId="8" fillId="13" borderId="49" xfId="10" applyFont="1" applyFill="1" applyBorder="1" applyAlignment="1" applyProtection="1">
      <alignment horizontal="center" vertical="center" wrapText="1"/>
    </xf>
    <xf numFmtId="44" fontId="1" fillId="14" borderId="49" xfId="10" applyFont="1" applyFill="1" applyBorder="1" applyAlignment="1" applyProtection="1">
      <alignment horizontal="center" vertical="center" wrapText="1"/>
    </xf>
    <xf numFmtId="10" fontId="1" fillId="14" borderId="49" xfId="2" applyNumberFormat="1" applyFont="1" applyFill="1" applyBorder="1" applyAlignment="1" applyProtection="1">
      <alignment horizontal="center" vertical="center"/>
    </xf>
    <xf numFmtId="0" fontId="8" fillId="12" borderId="0" xfId="0" applyFont="1" applyFill="1" applyBorder="1" applyAlignment="1" applyProtection="1">
      <alignment vertical="center"/>
    </xf>
    <xf numFmtId="4" fontId="50" fillId="6" borderId="49" xfId="0" applyNumberFormat="1" applyFont="1" applyFill="1" applyBorder="1" applyAlignment="1" applyProtection="1">
      <alignment vertical="center" wrapText="1"/>
    </xf>
    <xf numFmtId="44" fontId="50" fillId="13" borderId="49" xfId="10" applyFont="1" applyFill="1" applyBorder="1" applyAlignment="1" applyProtection="1">
      <alignment horizontal="right" vertical="center" wrapText="1"/>
    </xf>
    <xf numFmtId="44" fontId="8" fillId="13" borderId="49" xfId="10" applyFont="1" applyFill="1" applyBorder="1" applyAlignment="1" applyProtection="1">
      <alignment horizontal="right" vertical="center" wrapText="1"/>
    </xf>
    <xf numFmtId="44" fontId="1" fillId="6" borderId="49" xfId="10" applyFont="1" applyFill="1" applyBorder="1" applyAlignment="1" applyProtection="1">
      <alignment vertical="center"/>
    </xf>
    <xf numFmtId="0" fontId="50" fillId="8" borderId="49" xfId="0" applyFont="1" applyFill="1" applyBorder="1" applyAlignment="1" applyProtection="1">
      <alignment vertical="center"/>
    </xf>
    <xf numFmtId="44" fontId="28" fillId="8" borderId="49" xfId="10" applyFont="1" applyFill="1" applyBorder="1" applyAlignment="1" applyProtection="1">
      <alignment horizontal="right" vertical="center" wrapText="1"/>
    </xf>
    <xf numFmtId="0" fontId="8" fillId="8" borderId="49" xfId="0" applyFont="1" applyFill="1" applyBorder="1" applyAlignment="1" applyProtection="1">
      <alignment vertical="center"/>
    </xf>
    <xf numFmtId="44" fontId="28" fillId="8" borderId="49" xfId="10" applyFont="1" applyFill="1" applyBorder="1" applyAlignment="1" applyProtection="1">
      <alignment horizontal="center" vertical="center" wrapText="1"/>
    </xf>
    <xf numFmtId="44" fontId="1" fillId="9" borderId="49" xfId="10" applyFont="1" applyFill="1" applyBorder="1" applyAlignment="1" applyProtection="1">
      <alignment horizontal="center" vertical="center" wrapText="1"/>
    </xf>
    <xf numFmtId="0" fontId="8" fillId="13" borderId="0" xfId="0" applyFont="1" applyFill="1" applyAlignment="1" applyProtection="1">
      <alignment vertical="center"/>
    </xf>
    <xf numFmtId="0" fontId="8" fillId="13" borderId="0" xfId="0" applyFont="1" applyFill="1" applyAlignment="1" applyProtection="1">
      <alignment horizontal="centerContinuous" vertical="center"/>
    </xf>
    <xf numFmtId="0" fontId="28" fillId="9" borderId="0" xfId="0" applyFont="1" applyFill="1" applyBorder="1" applyAlignment="1" applyProtection="1">
      <alignment horizontal="left" vertical="center"/>
    </xf>
    <xf numFmtId="0" fontId="52" fillId="13" borderId="0" xfId="0" applyFont="1" applyFill="1" applyBorder="1" applyAlignment="1" applyProtection="1">
      <alignment horizontal="centerContinuous" vertical="center"/>
    </xf>
    <xf numFmtId="0" fontId="53" fillId="13" borderId="0" xfId="0" applyFont="1" applyFill="1" applyAlignment="1" applyProtection="1">
      <alignment horizontal="centerContinuous" vertical="center"/>
    </xf>
    <xf numFmtId="0" fontId="54" fillId="13" borderId="0" xfId="0" applyFont="1" applyFill="1" applyAlignment="1" applyProtection="1">
      <alignment horizontal="centerContinuous" vertical="center"/>
    </xf>
    <xf numFmtId="4" fontId="16" fillId="13" borderId="0" xfId="0" applyNumberFormat="1" applyFont="1" applyFill="1" applyBorder="1" applyAlignment="1" applyProtection="1">
      <alignment horizontal="center" vertical="center" wrapText="1"/>
    </xf>
    <xf numFmtId="0" fontId="16" fillId="13" borderId="0" xfId="0" applyFont="1" applyFill="1" applyBorder="1" applyAlignment="1" applyProtection="1">
      <alignment vertical="center"/>
    </xf>
    <xf numFmtId="0" fontId="4" fillId="13" borderId="0" xfId="0" applyFont="1" applyFill="1" applyBorder="1" applyAlignment="1" applyProtection="1">
      <alignment vertical="center"/>
    </xf>
    <xf numFmtId="0" fontId="8" fillId="13" borderId="0" xfId="0" applyFont="1" applyFill="1" applyAlignment="1" applyProtection="1">
      <alignment horizontal="right" vertical="center"/>
    </xf>
    <xf numFmtId="0" fontId="8" fillId="13" borderId="0" xfId="0" applyFont="1" applyFill="1" applyBorder="1" applyAlignment="1">
      <alignment vertical="center"/>
    </xf>
    <xf numFmtId="0" fontId="28" fillId="0" borderId="0" xfId="0" applyFont="1" applyAlignment="1">
      <alignment vertical="center" wrapText="1"/>
    </xf>
    <xf numFmtId="0" fontId="28" fillId="0" borderId="0" xfId="0" applyFont="1" applyFill="1" applyBorder="1" applyAlignment="1">
      <alignment vertical="center" wrapText="1"/>
    </xf>
    <xf numFmtId="0" fontId="8" fillId="0" borderId="0" xfId="0" applyFont="1" applyAlignment="1">
      <alignment vertical="center" wrapText="1"/>
    </xf>
    <xf numFmtId="0" fontId="8" fillId="0" borderId="0" xfId="0" applyFont="1" applyFill="1" applyBorder="1" applyAlignment="1">
      <alignment vertical="center" wrapText="1"/>
    </xf>
    <xf numFmtId="44" fontId="8" fillId="0" borderId="1" xfId="10" applyFont="1" applyBorder="1" applyAlignment="1" applyProtection="1">
      <alignment horizontal="right" vertical="center" wrapText="1"/>
    </xf>
    <xf numFmtId="10" fontId="8" fillId="13" borderId="1" xfId="2" applyNumberFormat="1" applyFont="1" applyFill="1" applyBorder="1" applyAlignment="1" applyProtection="1">
      <alignment horizontal="center" vertical="center" wrapText="1"/>
    </xf>
    <xf numFmtId="0" fontId="8" fillId="13" borderId="0" xfId="0" applyFont="1" applyFill="1" applyBorder="1" applyAlignment="1">
      <alignment horizontal="left" vertical="center"/>
    </xf>
    <xf numFmtId="0" fontId="0" fillId="7" borderId="1" xfId="0" applyFill="1" applyBorder="1" applyAlignment="1">
      <alignment horizontal="left" vertical="center"/>
    </xf>
    <xf numFmtId="0" fontId="4" fillId="0" borderId="0" xfId="0" applyFont="1" applyAlignment="1">
      <alignment horizontal="left" vertical="center"/>
    </xf>
    <xf numFmtId="44" fontId="28" fillId="4" borderId="1" xfId="10" applyFont="1" applyFill="1" applyBorder="1" applyAlignment="1" applyProtection="1">
      <alignment horizontal="right" vertical="center"/>
    </xf>
    <xf numFmtId="10" fontId="28" fillId="4" borderId="1" xfId="0" applyNumberFormat="1" applyFont="1" applyFill="1" applyBorder="1" applyAlignment="1" applyProtection="1">
      <alignment horizontal="center" vertical="center"/>
    </xf>
    <xf numFmtId="0" fontId="8" fillId="13" borderId="52" xfId="0" applyFont="1" applyFill="1" applyBorder="1" applyAlignment="1">
      <alignment horizontal="left" vertical="center"/>
    </xf>
    <xf numFmtId="0" fontId="8" fillId="13" borderId="41" xfId="0" applyFont="1" applyFill="1" applyBorder="1" applyAlignment="1">
      <alignment horizontal="left" vertical="center"/>
    </xf>
    <xf numFmtId="0" fontId="8" fillId="13" borderId="56" xfId="0" applyFont="1" applyFill="1" applyBorder="1" applyAlignment="1">
      <alignment vertical="center"/>
    </xf>
    <xf numFmtId="0" fontId="28" fillId="8" borderId="23" xfId="0" applyFont="1" applyFill="1" applyBorder="1" applyAlignment="1">
      <alignment horizontal="centerContinuous" vertical="center"/>
    </xf>
    <xf numFmtId="0" fontId="28" fillId="8" borderId="0" xfId="0" applyFont="1" applyFill="1" applyBorder="1" applyAlignment="1">
      <alignment horizontal="centerContinuous" vertical="center"/>
    </xf>
    <xf numFmtId="0" fontId="28" fillId="8" borderId="57" xfId="0" applyFont="1" applyFill="1" applyBorder="1" applyAlignment="1">
      <alignment horizontal="centerContinuous" vertical="center"/>
    </xf>
    <xf numFmtId="0" fontId="28" fillId="13" borderId="23" xfId="0" applyFont="1" applyFill="1" applyBorder="1" applyAlignment="1">
      <alignment horizontal="left" vertical="center"/>
    </xf>
    <xf numFmtId="0" fontId="8" fillId="13" borderId="57" xfId="0" applyFont="1" applyFill="1" applyBorder="1" applyAlignment="1">
      <alignment vertical="center"/>
    </xf>
    <xf numFmtId="0" fontId="8" fillId="13" borderId="23" xfId="0" applyFont="1" applyFill="1" applyBorder="1" applyAlignment="1">
      <alignment horizontal="left" vertical="center"/>
    </xf>
    <xf numFmtId="14" fontId="8" fillId="4" borderId="49" xfId="0" applyNumberFormat="1" applyFont="1" applyFill="1" applyBorder="1" applyAlignment="1">
      <alignment horizontal="left" vertical="center"/>
    </xf>
    <xf numFmtId="0" fontId="14" fillId="13" borderId="0" xfId="0" applyFont="1" applyFill="1" applyBorder="1" applyAlignment="1">
      <alignment horizontal="left" vertical="center"/>
    </xf>
    <xf numFmtId="0" fontId="14" fillId="13" borderId="57" xfId="0" applyFont="1" applyFill="1" applyBorder="1" applyAlignment="1">
      <alignment vertical="center"/>
    </xf>
    <xf numFmtId="0" fontId="8" fillId="4" borderId="45" xfId="0" applyFont="1" applyFill="1" applyBorder="1" applyAlignment="1">
      <alignment vertical="center"/>
    </xf>
    <xf numFmtId="0" fontId="8" fillId="4" borderId="46" xfId="0" applyFont="1" applyFill="1" applyBorder="1" applyAlignment="1">
      <alignment horizontal="left" vertical="center"/>
    </xf>
    <xf numFmtId="0" fontId="8" fillId="13" borderId="23" xfId="0" applyFont="1" applyFill="1" applyBorder="1" applyAlignment="1">
      <alignment horizontal="left" vertical="center" wrapText="1"/>
    </xf>
    <xf numFmtId="0" fontId="8" fillId="13" borderId="0" xfId="0" applyFont="1" applyFill="1" applyBorder="1" applyAlignment="1">
      <alignment horizontal="right" vertical="center"/>
    </xf>
    <xf numFmtId="0" fontId="28" fillId="4" borderId="1" xfId="0" applyFont="1" applyFill="1" applyBorder="1" applyAlignment="1">
      <alignment horizontal="left" vertical="center"/>
    </xf>
    <xf numFmtId="0" fontId="8" fillId="13" borderId="1" xfId="0" applyFont="1" applyFill="1" applyBorder="1" applyAlignment="1">
      <alignment horizontal="left" vertical="center"/>
    </xf>
    <xf numFmtId="9" fontId="8" fillId="13" borderId="1" xfId="2" applyFont="1" applyFill="1" applyBorder="1" applyAlignment="1">
      <alignment horizontal="left" vertical="center"/>
    </xf>
    <xf numFmtId="44" fontId="8" fillId="13" borderId="1" xfId="0" applyNumberFormat="1" applyFont="1" applyFill="1" applyBorder="1" applyAlignment="1">
      <alignment horizontal="left" vertical="center"/>
    </xf>
    <xf numFmtId="14" fontId="8" fillId="13" borderId="1" xfId="0" applyNumberFormat="1" applyFont="1" applyFill="1" applyBorder="1" applyAlignment="1">
      <alignment horizontal="left" vertical="center"/>
    </xf>
    <xf numFmtId="44" fontId="28" fillId="4" borderId="1" xfId="0" applyNumberFormat="1" applyFont="1" applyFill="1" applyBorder="1" applyAlignment="1">
      <alignment horizontal="left" vertical="center"/>
    </xf>
    <xf numFmtId="0" fontId="8" fillId="13" borderId="32" xfId="0" applyFont="1" applyFill="1" applyBorder="1" applyAlignment="1">
      <alignment horizontal="left" vertical="center"/>
    </xf>
    <xf numFmtId="0" fontId="8" fillId="13" borderId="30" xfId="0" applyFont="1" applyFill="1" applyBorder="1" applyAlignment="1">
      <alignment horizontal="left" vertical="center"/>
    </xf>
    <xf numFmtId="0" fontId="8" fillId="13" borderId="29" xfId="0" applyFont="1" applyFill="1" applyBorder="1" applyAlignment="1">
      <alignment vertical="center"/>
    </xf>
    <xf numFmtId="0" fontId="28" fillId="13" borderId="0" xfId="0" applyFont="1" applyFill="1" applyAlignment="1" applyProtection="1">
      <alignment vertical="center" wrapText="1"/>
    </xf>
    <xf numFmtId="0" fontId="11" fillId="13" borderId="0" xfId="0" applyFont="1" applyFill="1" applyBorder="1" applyAlignment="1" applyProtection="1">
      <alignment vertical="center" wrapText="1"/>
    </xf>
    <xf numFmtId="2" fontId="12" fillId="13" borderId="0" xfId="0" applyNumberFormat="1" applyFont="1" applyFill="1" applyBorder="1" applyAlignment="1" applyProtection="1">
      <alignment vertical="center"/>
    </xf>
    <xf numFmtId="0" fontId="15" fillId="13" borderId="0" xfId="0" applyFont="1" applyFill="1" applyAlignment="1" applyProtection="1">
      <alignment vertical="center"/>
    </xf>
    <xf numFmtId="0" fontId="28" fillId="4" borderId="1" xfId="0" applyFont="1" applyFill="1" applyBorder="1" applyAlignment="1" applyProtection="1">
      <alignment vertical="center" wrapText="1"/>
    </xf>
    <xf numFmtId="0" fontId="8" fillId="13" borderId="0" xfId="0" applyFont="1" applyFill="1" applyAlignment="1" applyProtection="1">
      <alignment vertical="center" wrapText="1"/>
    </xf>
    <xf numFmtId="10" fontId="8" fillId="13" borderId="1" xfId="2" applyNumberFormat="1" applyFont="1" applyFill="1" applyBorder="1" applyAlignment="1" applyProtection="1">
      <alignment vertical="center" wrapText="1"/>
    </xf>
    <xf numFmtId="0" fontId="28" fillId="4" borderId="1" xfId="0" applyFont="1" applyFill="1" applyBorder="1" applyAlignment="1" applyProtection="1">
      <alignment horizontal="center" vertical="center" wrapText="1"/>
    </xf>
    <xf numFmtId="14" fontId="8" fillId="4" borderId="49"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center" vertical="center"/>
      <protection locked="0"/>
    </xf>
    <xf numFmtId="0" fontId="8" fillId="4" borderId="49" xfId="0" applyFont="1" applyFill="1" applyBorder="1" applyAlignment="1" applyProtection="1">
      <alignment horizontal="left" vertical="center"/>
      <protection locked="0"/>
    </xf>
    <xf numFmtId="0" fontId="22" fillId="0" borderId="14"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7" fillId="11" borderId="40" xfId="0" applyFont="1" applyFill="1" applyBorder="1" applyAlignment="1">
      <alignment horizontal="left" vertical="top" wrapText="1"/>
    </xf>
    <xf numFmtId="0" fontId="22" fillId="0" borderId="1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45" fillId="0" borderId="0" xfId="0" applyFont="1" applyAlignment="1">
      <alignment horizontal="left" vertical="center" wrapText="1"/>
    </xf>
    <xf numFmtId="0" fontId="45" fillId="0" borderId="0" xfId="0" applyFont="1" applyAlignment="1">
      <alignment horizontal="left" vertical="center"/>
    </xf>
    <xf numFmtId="0" fontId="29" fillId="2" borderId="24"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40" xfId="0" applyFont="1" applyBorder="1" applyAlignment="1">
      <alignment horizontal="left" vertical="top" wrapText="1"/>
    </xf>
    <xf numFmtId="0" fontId="22" fillId="0" borderId="3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0" fillId="7" borderId="1" xfId="0" applyFont="1" applyFill="1" applyBorder="1" applyAlignment="1">
      <alignment horizontal="left" vertical="center"/>
    </xf>
    <xf numFmtId="0" fontId="12" fillId="0" borderId="6" xfId="0" applyFont="1" applyFill="1" applyBorder="1" applyAlignment="1">
      <alignment horizontal="left" vertical="center" wrapText="1"/>
    </xf>
    <xf numFmtId="0" fontId="12" fillId="10" borderId="45" xfId="0" applyFont="1" applyFill="1" applyBorder="1" applyAlignment="1">
      <alignment horizontal="left" vertical="center"/>
    </xf>
    <xf numFmtId="0" fontId="12" fillId="10" borderId="46" xfId="0" applyFont="1" applyFill="1" applyBorder="1" applyAlignment="1">
      <alignment horizontal="left" vertical="center"/>
    </xf>
    <xf numFmtId="0" fontId="12" fillId="7" borderId="45" xfId="0" applyFont="1" applyFill="1" applyBorder="1" applyAlignment="1">
      <alignment horizontal="left" vertical="center"/>
    </xf>
    <xf numFmtId="0" fontId="12" fillId="7" borderId="46" xfId="0" applyFont="1" applyFill="1" applyBorder="1" applyAlignment="1">
      <alignment horizontal="left" vertical="center"/>
    </xf>
    <xf numFmtId="0" fontId="12" fillId="0" borderId="6" xfId="0" applyFont="1" applyBorder="1" applyAlignment="1">
      <alignment horizontal="left" vertical="top" wrapText="1"/>
    </xf>
    <xf numFmtId="0" fontId="12" fillId="0" borderId="1" xfId="0" applyFont="1" applyBorder="1" applyAlignment="1">
      <alignment horizontal="left" vertical="top" wrapText="1"/>
    </xf>
    <xf numFmtId="0" fontId="11" fillId="2" borderId="6" xfId="0" applyFont="1" applyFill="1" applyBorder="1" applyAlignment="1">
      <alignment horizontal="center" vertical="center" wrapText="1"/>
    </xf>
    <xf numFmtId="0" fontId="12" fillId="0" borderId="1" xfId="0" applyFont="1" applyFill="1" applyBorder="1" applyAlignment="1">
      <alignment horizontal="left" wrapText="1"/>
    </xf>
    <xf numFmtId="0" fontId="12" fillId="0" borderId="11" xfId="0" applyFont="1" applyBorder="1" applyAlignment="1">
      <alignment horizontal="left" vertical="top" wrapText="1"/>
    </xf>
    <xf numFmtId="0" fontId="12" fillId="0" borderId="16" xfId="0" applyFont="1" applyBorder="1" applyAlignment="1">
      <alignment horizontal="left" vertical="top" wrapText="1"/>
    </xf>
    <xf numFmtId="0" fontId="44" fillId="2" borderId="6" xfId="0" applyFont="1" applyFill="1" applyBorder="1" applyAlignment="1">
      <alignment horizontal="center" vertical="top" wrapText="1"/>
    </xf>
    <xf numFmtId="0" fontId="12" fillId="11" borderId="11" xfId="0" applyFont="1" applyFill="1" applyBorder="1" applyAlignment="1">
      <alignment horizontal="left" vertical="top" wrapText="1"/>
    </xf>
    <xf numFmtId="0" fontId="12" fillId="0" borderId="47" xfId="0" quotePrefix="1" applyFont="1" applyBorder="1" applyAlignment="1">
      <alignment horizontal="left" vertical="top" wrapText="1"/>
    </xf>
    <xf numFmtId="0" fontId="12" fillId="0" borderId="48" xfId="0" quotePrefix="1" applyFont="1" applyBorder="1" applyAlignment="1">
      <alignment horizontal="left" vertical="top" wrapText="1"/>
    </xf>
    <xf numFmtId="0" fontId="12" fillId="0" borderId="16" xfId="0" quotePrefix="1" applyFont="1" applyBorder="1" applyAlignment="1">
      <alignment horizontal="left" vertical="top" wrapText="1"/>
    </xf>
    <xf numFmtId="0" fontId="11" fillId="12" borderId="6"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0" xfId="0" applyFont="1" applyAlignment="1">
      <alignment horizontal="lef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25" fillId="2" borderId="37"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47" fillId="0" borderId="2" xfId="0" applyFont="1" applyBorder="1" applyAlignment="1">
      <alignment horizontal="left" vertical="center"/>
    </xf>
    <xf numFmtId="0" fontId="47" fillId="0" borderId="64" xfId="0" applyFont="1" applyBorder="1" applyAlignment="1">
      <alignment horizontal="left" vertical="center"/>
    </xf>
    <xf numFmtId="0" fontId="47" fillId="0" borderId="66" xfId="0" applyFont="1" applyBorder="1" applyAlignment="1">
      <alignment horizontal="left" vertical="center"/>
    </xf>
    <xf numFmtId="0" fontId="47" fillId="0" borderId="67" xfId="0" applyFont="1" applyBorder="1" applyAlignment="1">
      <alignment horizontal="left" vertical="center"/>
    </xf>
    <xf numFmtId="0" fontId="47" fillId="0" borderId="23" xfId="0" applyFont="1" applyBorder="1" applyAlignment="1">
      <alignment horizontal="left" vertical="center"/>
    </xf>
    <xf numFmtId="0" fontId="47" fillId="0" borderId="0" xfId="0" applyFont="1" applyBorder="1" applyAlignment="1">
      <alignment horizontal="left" vertical="center"/>
    </xf>
    <xf numFmtId="0" fontId="47" fillId="0" borderId="62" xfId="0" applyFont="1" applyBorder="1" applyAlignment="1">
      <alignment horizontal="left" vertical="center"/>
    </xf>
    <xf numFmtId="0" fontId="38" fillId="0" borderId="41" xfId="0" applyFont="1" applyBorder="1" applyAlignment="1">
      <alignment horizontal="left" vertical="center"/>
    </xf>
    <xf numFmtId="0" fontId="0" fillId="0" borderId="72"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4" fontId="26" fillId="0" borderId="61" xfId="0" applyNumberFormat="1" applyFont="1" applyFill="1" applyBorder="1" applyAlignment="1">
      <alignment horizontal="left" vertical="center" wrapText="1"/>
    </xf>
    <xf numFmtId="4" fontId="26" fillId="0" borderId="0" xfId="0" applyNumberFormat="1" applyFont="1" applyFill="1" applyBorder="1" applyAlignment="1">
      <alignment horizontal="left" vertical="center" wrapText="1"/>
    </xf>
    <xf numFmtId="4" fontId="26" fillId="0" borderId="57" xfId="0" applyNumberFormat="1" applyFont="1" applyFill="1" applyBorder="1" applyAlignment="1">
      <alignment horizontal="left" vertical="center" wrapText="1"/>
    </xf>
    <xf numFmtId="0" fontId="47" fillId="0" borderId="0" xfId="0" applyFont="1" applyFill="1" applyBorder="1" applyAlignment="1">
      <alignment horizontal="left" vertical="center"/>
    </xf>
    <xf numFmtId="0" fontId="48" fillId="0" borderId="73" xfId="0" applyFont="1" applyBorder="1" applyAlignment="1">
      <alignment horizontal="left" vertical="center" wrapText="1"/>
    </xf>
    <xf numFmtId="0" fontId="48" fillId="0" borderId="74" xfId="0" applyFont="1" applyBorder="1" applyAlignment="1">
      <alignment horizontal="left" vertical="center" wrapText="1"/>
    </xf>
    <xf numFmtId="0" fontId="16" fillId="0" borderId="76" xfId="0" applyFont="1" applyFill="1" applyBorder="1" applyAlignment="1">
      <alignment horizontal="right" vertical="center"/>
    </xf>
    <xf numFmtId="0" fontId="16" fillId="0" borderId="77" xfId="0" applyFont="1" applyFill="1" applyBorder="1" applyAlignment="1">
      <alignment horizontal="right" vertical="center"/>
    </xf>
    <xf numFmtId="0" fontId="16" fillId="0" borderId="30" xfId="0" applyFont="1" applyFill="1" applyBorder="1" applyAlignment="1">
      <alignment horizontal="left" vertical="center" wrapText="1"/>
    </xf>
    <xf numFmtId="0" fontId="16" fillId="0" borderId="82" xfId="0" applyFont="1" applyFill="1" applyBorder="1" applyAlignment="1">
      <alignment horizontal="left" vertical="center" wrapText="1"/>
    </xf>
    <xf numFmtId="0" fontId="38" fillId="0" borderId="0" xfId="0" applyFont="1" applyAlignment="1">
      <alignment horizontal="center" vertical="center"/>
    </xf>
    <xf numFmtId="0" fontId="26" fillId="7" borderId="1"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1" fillId="7" borderId="43"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42" fillId="4" borderId="1"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4" borderId="24"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4" borderId="51" xfId="0" applyFont="1" applyFill="1" applyBorder="1" applyAlignment="1">
      <alignment horizontal="center" vertical="center" wrapText="1"/>
    </xf>
    <xf numFmtId="0" fontId="1" fillId="0" borderId="23" xfId="0" applyFont="1" applyBorder="1" applyAlignment="1">
      <alignment horizontal="left" vertical="center"/>
    </xf>
    <xf numFmtId="0" fontId="1" fillId="0" borderId="0" xfId="0" applyFont="1" applyBorder="1" applyAlignment="1">
      <alignment horizontal="left" vertical="center"/>
    </xf>
    <xf numFmtId="0" fontId="42" fillId="4" borderId="9" xfId="0" applyFont="1" applyFill="1" applyBorder="1" applyAlignment="1">
      <alignment horizontal="left" vertical="center" wrapText="1"/>
    </xf>
    <xf numFmtId="0" fontId="13" fillId="0" borderId="0" xfId="0" applyFont="1" applyAlignment="1">
      <alignment horizontal="left" vertical="center"/>
    </xf>
    <xf numFmtId="0" fontId="25" fillId="4" borderId="32"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4" borderId="2" xfId="0" applyFont="1" applyFill="1" applyBorder="1" applyAlignment="1">
      <alignment horizontal="left" vertical="center"/>
    </xf>
    <xf numFmtId="0" fontId="11" fillId="4" borderId="28" xfId="0" applyFont="1" applyFill="1" applyBorder="1" applyAlignment="1">
      <alignment horizontal="left" vertical="center"/>
    </xf>
    <xf numFmtId="0" fontId="11" fillId="4" borderId="3" xfId="0" applyFont="1" applyFill="1" applyBorder="1" applyAlignment="1">
      <alignment horizontal="left" vertical="center"/>
    </xf>
    <xf numFmtId="0" fontId="12" fillId="4" borderId="2"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3" xfId="0" applyFont="1" applyFill="1" applyBorder="1" applyAlignment="1">
      <alignment horizontal="left" vertical="center"/>
    </xf>
    <xf numFmtId="0" fontId="8" fillId="13" borderId="1" xfId="0" applyFont="1" applyFill="1" applyBorder="1" applyAlignment="1" applyProtection="1">
      <alignment horizontal="left" vertical="center" wrapText="1"/>
    </xf>
    <xf numFmtId="0" fontId="28" fillId="4" borderId="1" xfId="0" applyFont="1" applyFill="1" applyBorder="1" applyAlignment="1" applyProtection="1">
      <alignment horizontal="center" vertical="center"/>
    </xf>
    <xf numFmtId="0" fontId="1" fillId="6" borderId="49" xfId="0" applyFont="1" applyFill="1" applyBorder="1" applyAlignment="1" applyProtection="1">
      <alignment horizontal="left" vertical="center" wrapText="1"/>
    </xf>
    <xf numFmtId="0" fontId="28" fillId="4" borderId="2" xfId="0" applyFont="1" applyFill="1" applyBorder="1" applyAlignment="1">
      <alignment horizontal="right" vertical="center"/>
    </xf>
    <xf numFmtId="0" fontId="28" fillId="4" borderId="28" xfId="0" applyFont="1" applyFill="1" applyBorder="1" applyAlignment="1">
      <alignment horizontal="right" vertical="center"/>
    </xf>
    <xf numFmtId="0" fontId="28" fillId="4" borderId="3" xfId="0" applyFont="1" applyFill="1" applyBorder="1" applyAlignment="1">
      <alignment horizontal="right" vertical="center"/>
    </xf>
    <xf numFmtId="0" fontId="28" fillId="4" borderId="23" xfId="0" applyFont="1" applyFill="1" applyBorder="1" applyAlignment="1" applyProtection="1">
      <alignment horizontal="center" vertical="center" wrapText="1"/>
    </xf>
    <xf numFmtId="0" fontId="28" fillId="4" borderId="57" xfId="0" applyFont="1" applyFill="1" applyBorder="1" applyAlignment="1" applyProtection="1">
      <alignment horizontal="center" vertical="center" wrapText="1"/>
    </xf>
    <xf numFmtId="0" fontId="27" fillId="13" borderId="49" xfId="0" quotePrefix="1" applyFont="1" applyFill="1" applyBorder="1" applyAlignment="1" applyProtection="1">
      <alignment horizontal="left" vertical="center" wrapText="1"/>
    </xf>
    <xf numFmtId="0" fontId="28" fillId="13" borderId="49" xfId="0" applyFont="1" applyFill="1" applyBorder="1" applyAlignment="1" applyProtection="1">
      <alignment horizontal="left" vertical="center" wrapText="1"/>
    </xf>
    <xf numFmtId="0" fontId="50" fillId="13" borderId="49" xfId="0" quotePrefix="1" applyFont="1" applyFill="1" applyBorder="1" applyAlignment="1" applyProtection="1">
      <alignment horizontal="left" vertical="center" wrapText="1"/>
    </xf>
    <xf numFmtId="0" fontId="1" fillId="14" borderId="49" xfId="0" applyFont="1" applyFill="1" applyBorder="1" applyAlignment="1" applyProtection="1">
      <alignment horizontal="left" vertical="center"/>
    </xf>
    <xf numFmtId="0" fontId="50" fillId="6" borderId="49" xfId="0" applyFont="1" applyFill="1" applyBorder="1" applyAlignment="1" applyProtection="1">
      <alignment horizontal="left" vertical="center" wrapText="1"/>
    </xf>
    <xf numFmtId="0" fontId="28" fillId="2" borderId="0" xfId="0" applyFont="1" applyFill="1" applyBorder="1" applyAlignment="1" applyProtection="1">
      <alignment horizontal="left" vertical="center"/>
    </xf>
    <xf numFmtId="0" fontId="50" fillId="11" borderId="49" xfId="0" applyFont="1" applyFill="1" applyBorder="1" applyAlignment="1" applyProtection="1">
      <alignment horizontal="left" vertical="center" wrapText="1"/>
    </xf>
    <xf numFmtId="0" fontId="28" fillId="13" borderId="45" xfId="0" applyFont="1" applyFill="1" applyBorder="1" applyAlignment="1" applyProtection="1">
      <alignment horizontal="left" vertical="center" wrapText="1"/>
    </xf>
    <xf numFmtId="0" fontId="28" fillId="13" borderId="88" xfId="0" applyFont="1" applyFill="1" applyBorder="1" applyAlignment="1" applyProtection="1">
      <alignment horizontal="left" vertical="center" wrapText="1"/>
    </xf>
    <xf numFmtId="0" fontId="28" fillId="13" borderId="46" xfId="0" applyFont="1" applyFill="1" applyBorder="1" applyAlignment="1" applyProtection="1">
      <alignment horizontal="left" vertical="center" wrapText="1"/>
    </xf>
    <xf numFmtId="0" fontId="1" fillId="14" borderId="49" xfId="0" applyFont="1" applyFill="1" applyBorder="1" applyAlignment="1" applyProtection="1">
      <alignment horizontal="left" vertical="center" wrapText="1"/>
    </xf>
    <xf numFmtId="0" fontId="28" fillId="11" borderId="49"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28" fillId="11" borderId="89" xfId="0" applyFont="1" applyFill="1" applyBorder="1" applyAlignment="1" applyProtection="1">
      <alignment horizontal="left" vertical="center" wrapText="1"/>
    </xf>
    <xf numFmtId="0" fontId="8" fillId="13" borderId="49" xfId="0" applyFont="1" applyFill="1" applyBorder="1" applyAlignment="1" applyProtection="1">
      <alignment horizontal="left" vertical="center" wrapText="1"/>
    </xf>
    <xf numFmtId="0" fontId="47" fillId="0" borderId="0" xfId="0" applyFont="1" applyAlignment="1">
      <alignment vertical="center"/>
    </xf>
    <xf numFmtId="0" fontId="55" fillId="0" borderId="0" xfId="0" applyFont="1"/>
    <xf numFmtId="0" fontId="55" fillId="13" borderId="0" xfId="0" applyFont="1" applyFill="1" applyAlignment="1" applyProtection="1">
      <alignment horizontal="centerContinuous" vertical="center"/>
    </xf>
  </cellXfs>
  <cellStyles count="11">
    <cellStyle name="Lien hypertexte" xfId="3" builtinId="8"/>
    <cellStyle name="Milliers" xfId="1" builtinId="3"/>
    <cellStyle name="Milliers 2" xfId="9" xr:uid="{F3479392-9DAB-405C-B880-A3B8EDE6B9FC}"/>
    <cellStyle name="Milliers 3" xfId="6" xr:uid="{00000000-0005-0000-0000-000031000000}"/>
    <cellStyle name="Monétaire" xfId="10" builtinId="4"/>
    <cellStyle name="Monétaire 2" xfId="5" xr:uid="{00000000-0005-0000-0000-000033000000}"/>
    <cellStyle name="Normal" xfId="0" builtinId="0"/>
    <cellStyle name="Normal 2" xfId="4" xr:uid="{00000000-0005-0000-0000-000034000000}"/>
    <cellStyle name="Pourcentage" xfId="2" builtinId="5"/>
    <cellStyle name="Pourcentage 2" xfId="7" xr:uid="{00000000-0005-0000-0000-000003000000}"/>
    <cellStyle name="Pourcentage 3" xfId="8" xr:uid="{00000000-0005-0000-0000-000035000000}"/>
  </cellStyles>
  <dxfs count="120">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s>
  <tableStyles count="0" defaultTableStyle="TableStyleMedium2" defaultPivotStyle="PivotStyleLight16"/>
  <colors>
    <mruColors>
      <color rgb="FF000066"/>
      <color rgb="FFEDF1F9"/>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10883</xdr:colOff>
      <xdr:row>0</xdr:row>
      <xdr:rowOff>2716</xdr:rowOff>
    </xdr:from>
    <xdr:to>
      <xdr:col>1</xdr:col>
      <xdr:colOff>58383</xdr:colOff>
      <xdr:row>0</xdr:row>
      <xdr:rowOff>767443</xdr:rowOff>
    </xdr:to>
    <xdr:pic>
      <xdr:nvPicPr>
        <xdr:cNvPr id="3" name="Image 2">
          <a:extLst>
            <a:ext uri="{FF2B5EF4-FFF2-40B4-BE49-F238E27FC236}">
              <a16:creationId xmlns:a16="http://schemas.microsoft.com/office/drawing/2014/main" id="{5766534A-EDA8-464E-B900-2BC116B48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12" t="1" r="3997" b="7731"/>
        <a:stretch/>
      </xdr:blipFill>
      <xdr:spPr>
        <a:xfrm>
          <a:off x="10883" y="2716"/>
          <a:ext cx="1827314" cy="7647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816424</xdr:colOff>
      <xdr:row>0</xdr:row>
      <xdr:rowOff>54433</xdr:rowOff>
    </xdr:from>
    <xdr:to>
      <xdr:col>7</xdr:col>
      <xdr:colOff>60663</xdr:colOff>
      <xdr:row>2</xdr:row>
      <xdr:rowOff>219810</xdr:rowOff>
    </xdr:to>
    <xdr:pic>
      <xdr:nvPicPr>
        <xdr:cNvPr id="2" name="Image 1">
          <a:extLst>
            <a:ext uri="{FF2B5EF4-FFF2-40B4-BE49-F238E27FC236}">
              <a16:creationId xmlns:a16="http://schemas.microsoft.com/office/drawing/2014/main" id="{2F4435A1-FD77-4FDD-B525-5AA61BB0E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124" y="54433"/>
          <a:ext cx="1830557" cy="7368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857248</xdr:colOff>
      <xdr:row>0</xdr:row>
      <xdr:rowOff>54429</xdr:rowOff>
    </xdr:from>
    <xdr:to>
      <xdr:col>7</xdr:col>
      <xdr:colOff>65487</xdr:colOff>
      <xdr:row>2</xdr:row>
      <xdr:rowOff>205089</xdr:rowOff>
    </xdr:to>
    <xdr:pic>
      <xdr:nvPicPr>
        <xdr:cNvPr id="2" name="Image 1">
          <a:extLst>
            <a:ext uri="{FF2B5EF4-FFF2-40B4-BE49-F238E27FC236}">
              <a16:creationId xmlns:a16="http://schemas.microsoft.com/office/drawing/2014/main" id="{DDD2A153-6770-4461-B0ED-CB1D128A2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48" y="54429"/>
          <a:ext cx="1794557" cy="722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868130</xdr:colOff>
      <xdr:row>0</xdr:row>
      <xdr:rowOff>40822</xdr:rowOff>
    </xdr:from>
    <xdr:to>
      <xdr:col>7</xdr:col>
      <xdr:colOff>66844</xdr:colOff>
      <xdr:row>2</xdr:row>
      <xdr:rowOff>187824</xdr:rowOff>
    </xdr:to>
    <xdr:pic>
      <xdr:nvPicPr>
        <xdr:cNvPr id="2" name="Image 1">
          <a:extLst>
            <a:ext uri="{FF2B5EF4-FFF2-40B4-BE49-F238E27FC236}">
              <a16:creationId xmlns:a16="http://schemas.microsoft.com/office/drawing/2014/main" id="{2F96739A-3A11-4209-ADCC-420C9C4BC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30" y="40822"/>
          <a:ext cx="1794557" cy="7185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867490</xdr:colOff>
      <xdr:row>0</xdr:row>
      <xdr:rowOff>28988</xdr:rowOff>
    </xdr:from>
    <xdr:to>
      <xdr:col>7</xdr:col>
      <xdr:colOff>69406</xdr:colOff>
      <xdr:row>2</xdr:row>
      <xdr:rowOff>193259</xdr:rowOff>
    </xdr:to>
    <xdr:pic>
      <xdr:nvPicPr>
        <xdr:cNvPr id="2" name="Image 1">
          <a:extLst>
            <a:ext uri="{FF2B5EF4-FFF2-40B4-BE49-F238E27FC236}">
              <a16:creationId xmlns:a16="http://schemas.microsoft.com/office/drawing/2014/main" id="{0F0EA321-C7C6-4DF1-A961-CD51E9116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190" y="28988"/>
          <a:ext cx="1797759" cy="7357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857250</xdr:colOff>
      <xdr:row>0</xdr:row>
      <xdr:rowOff>54436</xdr:rowOff>
    </xdr:from>
    <xdr:to>
      <xdr:col>7</xdr:col>
      <xdr:colOff>65489</xdr:colOff>
      <xdr:row>2</xdr:row>
      <xdr:rowOff>205099</xdr:rowOff>
    </xdr:to>
    <xdr:pic>
      <xdr:nvPicPr>
        <xdr:cNvPr id="2" name="Image 1">
          <a:extLst>
            <a:ext uri="{FF2B5EF4-FFF2-40B4-BE49-F238E27FC236}">
              <a16:creationId xmlns:a16="http://schemas.microsoft.com/office/drawing/2014/main" id="{EACBE8DF-141C-46AA-8F49-1F72679E8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54436"/>
          <a:ext cx="1794557" cy="7221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816424</xdr:colOff>
      <xdr:row>0</xdr:row>
      <xdr:rowOff>54433</xdr:rowOff>
    </xdr:from>
    <xdr:to>
      <xdr:col>7</xdr:col>
      <xdr:colOff>60663</xdr:colOff>
      <xdr:row>2</xdr:row>
      <xdr:rowOff>219810</xdr:rowOff>
    </xdr:to>
    <xdr:pic>
      <xdr:nvPicPr>
        <xdr:cNvPr id="2" name="Image 1">
          <a:extLst>
            <a:ext uri="{FF2B5EF4-FFF2-40B4-BE49-F238E27FC236}">
              <a16:creationId xmlns:a16="http://schemas.microsoft.com/office/drawing/2014/main" id="{C1DB693A-8BA4-427D-AC4C-A2D9419F2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124" y="54433"/>
          <a:ext cx="1830557" cy="7368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857248</xdr:colOff>
      <xdr:row>0</xdr:row>
      <xdr:rowOff>54429</xdr:rowOff>
    </xdr:from>
    <xdr:to>
      <xdr:col>7</xdr:col>
      <xdr:colOff>65487</xdr:colOff>
      <xdr:row>2</xdr:row>
      <xdr:rowOff>205089</xdr:rowOff>
    </xdr:to>
    <xdr:pic>
      <xdr:nvPicPr>
        <xdr:cNvPr id="2" name="Image 1">
          <a:extLst>
            <a:ext uri="{FF2B5EF4-FFF2-40B4-BE49-F238E27FC236}">
              <a16:creationId xmlns:a16="http://schemas.microsoft.com/office/drawing/2014/main" id="{4FFB987E-8AEE-4474-8475-4CAD7FEE2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48" y="54429"/>
          <a:ext cx="1794557" cy="7221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868130</xdr:colOff>
      <xdr:row>0</xdr:row>
      <xdr:rowOff>40822</xdr:rowOff>
    </xdr:from>
    <xdr:to>
      <xdr:col>7</xdr:col>
      <xdr:colOff>66844</xdr:colOff>
      <xdr:row>2</xdr:row>
      <xdr:rowOff>187824</xdr:rowOff>
    </xdr:to>
    <xdr:pic>
      <xdr:nvPicPr>
        <xdr:cNvPr id="2" name="Image 1">
          <a:extLst>
            <a:ext uri="{FF2B5EF4-FFF2-40B4-BE49-F238E27FC236}">
              <a16:creationId xmlns:a16="http://schemas.microsoft.com/office/drawing/2014/main" id="{1E856791-79AD-439E-9DDD-A64295E5E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30" y="40822"/>
          <a:ext cx="1794557" cy="71850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867490</xdr:colOff>
      <xdr:row>0</xdr:row>
      <xdr:rowOff>28988</xdr:rowOff>
    </xdr:from>
    <xdr:to>
      <xdr:col>7</xdr:col>
      <xdr:colOff>69406</xdr:colOff>
      <xdr:row>2</xdr:row>
      <xdr:rowOff>193259</xdr:rowOff>
    </xdr:to>
    <xdr:pic>
      <xdr:nvPicPr>
        <xdr:cNvPr id="2" name="Image 1">
          <a:extLst>
            <a:ext uri="{FF2B5EF4-FFF2-40B4-BE49-F238E27FC236}">
              <a16:creationId xmlns:a16="http://schemas.microsoft.com/office/drawing/2014/main" id="{B2FB295C-E0DD-4B07-AF16-0A1913B450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190" y="28988"/>
          <a:ext cx="1797759" cy="7357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857250</xdr:colOff>
      <xdr:row>0</xdr:row>
      <xdr:rowOff>54436</xdr:rowOff>
    </xdr:from>
    <xdr:to>
      <xdr:col>7</xdr:col>
      <xdr:colOff>65489</xdr:colOff>
      <xdr:row>2</xdr:row>
      <xdr:rowOff>205099</xdr:rowOff>
    </xdr:to>
    <xdr:pic>
      <xdr:nvPicPr>
        <xdr:cNvPr id="2" name="Image 1">
          <a:extLst>
            <a:ext uri="{FF2B5EF4-FFF2-40B4-BE49-F238E27FC236}">
              <a16:creationId xmlns:a16="http://schemas.microsoft.com/office/drawing/2014/main" id="{6B0DD10F-04D2-4227-A560-FFF7545FD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54436"/>
          <a:ext cx="1794557" cy="72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868130</xdr:colOff>
      <xdr:row>0</xdr:row>
      <xdr:rowOff>40822</xdr:rowOff>
    </xdr:from>
    <xdr:to>
      <xdr:col>7</xdr:col>
      <xdr:colOff>66844</xdr:colOff>
      <xdr:row>2</xdr:row>
      <xdr:rowOff>187824</xdr:rowOff>
    </xdr:to>
    <xdr:pic>
      <xdr:nvPicPr>
        <xdr:cNvPr id="3" name="Image 2">
          <a:extLst>
            <a:ext uri="{FF2B5EF4-FFF2-40B4-BE49-F238E27FC236}">
              <a16:creationId xmlns:a16="http://schemas.microsoft.com/office/drawing/2014/main" id="{0C9ED83D-4815-49F4-AA93-5B54681EE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5273" y="40822"/>
          <a:ext cx="1800000" cy="7321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816424</xdr:colOff>
      <xdr:row>0</xdr:row>
      <xdr:rowOff>54433</xdr:rowOff>
    </xdr:from>
    <xdr:to>
      <xdr:col>7</xdr:col>
      <xdr:colOff>60663</xdr:colOff>
      <xdr:row>2</xdr:row>
      <xdr:rowOff>219810</xdr:rowOff>
    </xdr:to>
    <xdr:pic>
      <xdr:nvPicPr>
        <xdr:cNvPr id="2" name="Image 1">
          <a:extLst>
            <a:ext uri="{FF2B5EF4-FFF2-40B4-BE49-F238E27FC236}">
              <a16:creationId xmlns:a16="http://schemas.microsoft.com/office/drawing/2014/main" id="{DDD665C8-B3DB-4EF4-8DFD-37F08E804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124" y="54433"/>
          <a:ext cx="1830557" cy="7368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857248</xdr:colOff>
      <xdr:row>0</xdr:row>
      <xdr:rowOff>54429</xdr:rowOff>
    </xdr:from>
    <xdr:to>
      <xdr:col>7</xdr:col>
      <xdr:colOff>65487</xdr:colOff>
      <xdr:row>2</xdr:row>
      <xdr:rowOff>205089</xdr:rowOff>
    </xdr:to>
    <xdr:pic>
      <xdr:nvPicPr>
        <xdr:cNvPr id="2" name="Image 1">
          <a:extLst>
            <a:ext uri="{FF2B5EF4-FFF2-40B4-BE49-F238E27FC236}">
              <a16:creationId xmlns:a16="http://schemas.microsoft.com/office/drawing/2014/main" id="{69B1632C-B2CB-4DD2-A6D0-6EA1FE59E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48" y="54429"/>
          <a:ext cx="1794557" cy="722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867490</xdr:colOff>
      <xdr:row>0</xdr:row>
      <xdr:rowOff>28988</xdr:rowOff>
    </xdr:from>
    <xdr:to>
      <xdr:col>7</xdr:col>
      <xdr:colOff>69406</xdr:colOff>
      <xdr:row>2</xdr:row>
      <xdr:rowOff>193259</xdr:rowOff>
    </xdr:to>
    <xdr:pic>
      <xdr:nvPicPr>
        <xdr:cNvPr id="3" name="Image 2">
          <a:extLst>
            <a:ext uri="{FF2B5EF4-FFF2-40B4-BE49-F238E27FC236}">
              <a16:creationId xmlns:a16="http://schemas.microsoft.com/office/drawing/2014/main" id="{FC9B03BC-6AAC-4344-8246-B322B198F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5249" y="28988"/>
          <a:ext cx="1793817" cy="7357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857250</xdr:colOff>
      <xdr:row>0</xdr:row>
      <xdr:rowOff>54436</xdr:rowOff>
    </xdr:from>
    <xdr:to>
      <xdr:col>7</xdr:col>
      <xdr:colOff>65489</xdr:colOff>
      <xdr:row>2</xdr:row>
      <xdr:rowOff>205099</xdr:rowOff>
    </xdr:to>
    <xdr:pic>
      <xdr:nvPicPr>
        <xdr:cNvPr id="3" name="Image 2">
          <a:extLst>
            <a:ext uri="{FF2B5EF4-FFF2-40B4-BE49-F238E27FC236}">
              <a16:creationId xmlns:a16="http://schemas.microsoft.com/office/drawing/2014/main" id="{40691D30-9C39-4EFE-9227-85FAF3EB0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4393" y="54436"/>
          <a:ext cx="1800000" cy="735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816424</xdr:colOff>
      <xdr:row>0</xdr:row>
      <xdr:rowOff>54433</xdr:rowOff>
    </xdr:from>
    <xdr:to>
      <xdr:col>7</xdr:col>
      <xdr:colOff>60663</xdr:colOff>
      <xdr:row>2</xdr:row>
      <xdr:rowOff>219810</xdr:rowOff>
    </xdr:to>
    <xdr:pic>
      <xdr:nvPicPr>
        <xdr:cNvPr id="3" name="Image 2">
          <a:extLst>
            <a:ext uri="{FF2B5EF4-FFF2-40B4-BE49-F238E27FC236}">
              <a16:creationId xmlns:a16="http://schemas.microsoft.com/office/drawing/2014/main" id="{DDBE034C-CB2A-4D03-AE9E-E84EC74E4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67" y="54433"/>
          <a:ext cx="1836000" cy="750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857248</xdr:colOff>
      <xdr:row>0</xdr:row>
      <xdr:rowOff>54429</xdr:rowOff>
    </xdr:from>
    <xdr:to>
      <xdr:col>7</xdr:col>
      <xdr:colOff>65487</xdr:colOff>
      <xdr:row>2</xdr:row>
      <xdr:rowOff>205089</xdr:rowOff>
    </xdr:to>
    <xdr:pic>
      <xdr:nvPicPr>
        <xdr:cNvPr id="3" name="Image 2">
          <a:extLst>
            <a:ext uri="{FF2B5EF4-FFF2-40B4-BE49-F238E27FC236}">
              <a16:creationId xmlns:a16="http://schemas.microsoft.com/office/drawing/2014/main" id="{EF57C8A8-4365-4734-ACFE-3C7C5F498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4391" y="54429"/>
          <a:ext cx="1800000" cy="7357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868130</xdr:colOff>
      <xdr:row>0</xdr:row>
      <xdr:rowOff>40822</xdr:rowOff>
    </xdr:from>
    <xdr:to>
      <xdr:col>7</xdr:col>
      <xdr:colOff>66844</xdr:colOff>
      <xdr:row>2</xdr:row>
      <xdr:rowOff>187824</xdr:rowOff>
    </xdr:to>
    <xdr:pic>
      <xdr:nvPicPr>
        <xdr:cNvPr id="2" name="Image 1">
          <a:extLst>
            <a:ext uri="{FF2B5EF4-FFF2-40B4-BE49-F238E27FC236}">
              <a16:creationId xmlns:a16="http://schemas.microsoft.com/office/drawing/2014/main" id="{54E5AC7B-0197-44AE-BEFF-B265B90CE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830" y="40822"/>
          <a:ext cx="1794557" cy="7185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867490</xdr:colOff>
      <xdr:row>0</xdr:row>
      <xdr:rowOff>28988</xdr:rowOff>
    </xdr:from>
    <xdr:to>
      <xdr:col>7</xdr:col>
      <xdr:colOff>69406</xdr:colOff>
      <xdr:row>2</xdr:row>
      <xdr:rowOff>193259</xdr:rowOff>
    </xdr:to>
    <xdr:pic>
      <xdr:nvPicPr>
        <xdr:cNvPr id="2" name="Image 1">
          <a:extLst>
            <a:ext uri="{FF2B5EF4-FFF2-40B4-BE49-F238E27FC236}">
              <a16:creationId xmlns:a16="http://schemas.microsoft.com/office/drawing/2014/main" id="{555DFBA8-CA8F-4FE3-88D4-A94DB41BB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9190" y="28988"/>
          <a:ext cx="1797759" cy="7357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857250</xdr:colOff>
      <xdr:row>0</xdr:row>
      <xdr:rowOff>54436</xdr:rowOff>
    </xdr:from>
    <xdr:to>
      <xdr:col>7</xdr:col>
      <xdr:colOff>65489</xdr:colOff>
      <xdr:row>2</xdr:row>
      <xdr:rowOff>205099</xdr:rowOff>
    </xdr:to>
    <xdr:pic>
      <xdr:nvPicPr>
        <xdr:cNvPr id="2" name="Image 1">
          <a:extLst>
            <a:ext uri="{FF2B5EF4-FFF2-40B4-BE49-F238E27FC236}">
              <a16:creationId xmlns:a16="http://schemas.microsoft.com/office/drawing/2014/main" id="{D7ABEA6D-40B8-4B30-9E54-DEF9D73CBE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54436"/>
          <a:ext cx="1794557" cy="72216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b.gouv.fr/documentation/programme-dintervention-2023-202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22E6-1535-4590-BD99-5ACD125AF20F}">
  <sheetPr codeName="Feuil1">
    <tabColor theme="7"/>
    <pageSetUpPr fitToPage="1"/>
  </sheetPr>
  <dimension ref="A1:M107"/>
  <sheetViews>
    <sheetView view="pageBreakPreview" zoomScale="55" zoomScaleNormal="112" zoomScaleSheetLayoutView="55" workbookViewId="0">
      <selection activeCell="A2" sqref="A2"/>
    </sheetView>
  </sheetViews>
  <sheetFormatPr baseColWidth="10" defaultRowHeight="15" x14ac:dyDescent="0.25"/>
  <cols>
    <col min="1" max="1" width="26.7109375" customWidth="1"/>
    <col min="2" max="2" width="56.85546875" customWidth="1"/>
    <col min="3" max="3" width="20.7109375" style="12" customWidth="1"/>
    <col min="4" max="4" width="13" customWidth="1"/>
  </cols>
  <sheetData>
    <row r="1" spans="1:4" s="10" customFormat="1" ht="62.25" customHeight="1" x14ac:dyDescent="0.25">
      <c r="B1" s="95" t="s">
        <v>102</v>
      </c>
      <c r="C1" s="135"/>
      <c r="D1" s="135"/>
    </row>
    <row r="2" spans="1:4" s="10" customFormat="1" x14ac:dyDescent="0.25">
      <c r="A2" s="575" t="s">
        <v>302</v>
      </c>
      <c r="C2" s="473" t="s">
        <v>87</v>
      </c>
      <c r="D2" s="474"/>
    </row>
    <row r="3" spans="1:4" s="10" customFormat="1" x14ac:dyDescent="0.25">
      <c r="C3" s="475" t="s">
        <v>86</v>
      </c>
      <c r="D3" s="476"/>
    </row>
    <row r="4" spans="1:4" s="88" customFormat="1" x14ac:dyDescent="0.25">
      <c r="A4" s="88" t="s">
        <v>28</v>
      </c>
      <c r="C4" s="89"/>
    </row>
    <row r="5" spans="1:4" s="10" customFormat="1" x14ac:dyDescent="0.25">
      <c r="A5" s="90" t="s">
        <v>27</v>
      </c>
      <c r="B5" s="91"/>
      <c r="C5" s="89"/>
    </row>
    <row r="6" spans="1:4" s="10" customFormat="1" x14ac:dyDescent="0.25">
      <c r="C6" s="89"/>
      <c r="D6" s="89"/>
    </row>
    <row r="7" spans="1:4" s="10" customFormat="1" x14ac:dyDescent="0.25">
      <c r="A7" s="90" t="s">
        <v>133</v>
      </c>
      <c r="B7" s="411"/>
      <c r="C7" s="471" t="s">
        <v>104</v>
      </c>
      <c r="D7" s="471"/>
    </row>
    <row r="8" spans="1:4" s="10" customFormat="1" x14ac:dyDescent="0.25">
      <c r="A8" s="88" t="s">
        <v>94</v>
      </c>
      <c r="B8" s="412"/>
      <c r="C8" s="89"/>
      <c r="D8" s="89"/>
    </row>
    <row r="9" spans="1:4" s="10" customFormat="1" x14ac:dyDescent="0.25">
      <c r="A9" s="90" t="s">
        <v>134</v>
      </c>
      <c r="B9" s="411"/>
      <c r="C9" s="471" t="s">
        <v>104</v>
      </c>
      <c r="D9" s="471"/>
    </row>
    <row r="10" spans="1:4" s="10" customFormat="1" x14ac:dyDescent="0.25">
      <c r="A10" s="90" t="s">
        <v>135</v>
      </c>
      <c r="B10" s="411"/>
      <c r="C10" s="471" t="s">
        <v>104</v>
      </c>
      <c r="D10" s="471"/>
    </row>
    <row r="11" spans="1:4" s="10" customFormat="1" x14ac:dyDescent="0.25">
      <c r="A11" s="90" t="s">
        <v>136</v>
      </c>
      <c r="B11" s="411"/>
      <c r="C11" s="471" t="s">
        <v>104</v>
      </c>
      <c r="D11" s="471"/>
    </row>
    <row r="12" spans="1:4" s="10" customFormat="1" x14ac:dyDescent="0.25">
      <c r="A12" s="90" t="s">
        <v>137</v>
      </c>
      <c r="B12" s="411"/>
      <c r="C12" s="471" t="s">
        <v>104</v>
      </c>
      <c r="D12" s="471"/>
    </row>
    <row r="13" spans="1:4" s="10" customFormat="1" x14ac:dyDescent="0.25">
      <c r="A13" s="90" t="s">
        <v>138</v>
      </c>
      <c r="B13" s="411"/>
      <c r="C13" s="471" t="s">
        <v>104</v>
      </c>
      <c r="D13" s="471"/>
    </row>
    <row r="14" spans="1:4" s="10" customFormat="1" x14ac:dyDescent="0.25">
      <c r="A14" s="90" t="s">
        <v>139</v>
      </c>
      <c r="B14" s="411"/>
      <c r="C14" s="471" t="s">
        <v>104</v>
      </c>
      <c r="D14" s="471"/>
    </row>
    <row r="15" spans="1:4" s="10" customFormat="1" x14ac:dyDescent="0.25">
      <c r="A15" s="90" t="s">
        <v>140</v>
      </c>
      <c r="B15" s="411"/>
      <c r="C15" s="471" t="s">
        <v>104</v>
      </c>
      <c r="D15" s="471"/>
    </row>
    <row r="16" spans="1:4" s="10" customFormat="1" x14ac:dyDescent="0.25">
      <c r="A16" s="90" t="s">
        <v>141</v>
      </c>
      <c r="B16" s="411"/>
      <c r="C16" s="471" t="s">
        <v>104</v>
      </c>
      <c r="D16" s="471"/>
    </row>
    <row r="17" spans="1:4" s="10" customFormat="1" x14ac:dyDescent="0.25">
      <c r="A17" s="90" t="s">
        <v>142</v>
      </c>
      <c r="B17" s="411"/>
      <c r="C17" s="471" t="s">
        <v>104</v>
      </c>
      <c r="D17" s="471"/>
    </row>
    <row r="18" spans="1:4" s="10" customFormat="1" x14ac:dyDescent="0.25">
      <c r="A18" s="90" t="s">
        <v>143</v>
      </c>
      <c r="B18" s="411"/>
      <c r="C18" s="471" t="s">
        <v>104</v>
      </c>
      <c r="D18" s="471"/>
    </row>
    <row r="19" spans="1:4" s="10" customFormat="1" x14ac:dyDescent="0.25">
      <c r="A19" s="90" t="s">
        <v>144</v>
      </c>
      <c r="B19" s="411"/>
      <c r="C19" s="471" t="s">
        <v>104</v>
      </c>
      <c r="D19" s="471"/>
    </row>
    <row r="20" spans="1:4" s="10" customFormat="1" x14ac:dyDescent="0.25">
      <c r="A20" s="90" t="s">
        <v>145</v>
      </c>
      <c r="B20" s="411"/>
      <c r="C20" s="471" t="s">
        <v>104</v>
      </c>
      <c r="D20" s="471"/>
    </row>
    <row r="21" spans="1:4" s="10" customFormat="1" x14ac:dyDescent="0.25">
      <c r="A21" s="90" t="s">
        <v>146</v>
      </c>
      <c r="B21" s="411"/>
      <c r="C21" s="471" t="s">
        <v>104</v>
      </c>
      <c r="D21" s="471"/>
    </row>
    <row r="22" spans="1:4" s="10" customFormat="1" x14ac:dyDescent="0.25">
      <c r="A22" s="90" t="s">
        <v>147</v>
      </c>
      <c r="B22" s="411"/>
      <c r="C22" s="471" t="s">
        <v>104</v>
      </c>
      <c r="D22" s="471"/>
    </row>
    <row r="23" spans="1:4" s="10" customFormat="1" x14ac:dyDescent="0.25">
      <c r="A23" s="90" t="s">
        <v>148</v>
      </c>
      <c r="B23" s="411"/>
      <c r="C23" s="471" t="s">
        <v>104</v>
      </c>
      <c r="D23" s="471"/>
    </row>
    <row r="24" spans="1:4" s="10" customFormat="1" x14ac:dyDescent="0.25">
      <c r="A24" s="90" t="s">
        <v>149</v>
      </c>
      <c r="B24" s="411"/>
      <c r="C24" s="471" t="s">
        <v>104</v>
      </c>
      <c r="D24" s="471"/>
    </row>
    <row r="25" spans="1:4" s="10" customFormat="1" x14ac:dyDescent="0.25">
      <c r="A25" s="90" t="s">
        <v>150</v>
      </c>
      <c r="B25" s="411"/>
      <c r="C25" s="471" t="s">
        <v>104</v>
      </c>
      <c r="D25" s="471"/>
    </row>
    <row r="26" spans="1:4" s="10" customFormat="1" x14ac:dyDescent="0.25">
      <c r="A26" s="90" t="s">
        <v>151</v>
      </c>
      <c r="B26" s="411"/>
      <c r="C26" s="471" t="s">
        <v>104</v>
      </c>
      <c r="D26" s="471"/>
    </row>
    <row r="27" spans="1:4" s="10" customFormat="1" x14ac:dyDescent="0.25">
      <c r="A27" s="90" t="s">
        <v>152</v>
      </c>
      <c r="B27" s="411"/>
      <c r="C27" s="471" t="s">
        <v>104</v>
      </c>
      <c r="D27" s="471"/>
    </row>
    <row r="28" spans="1:4" s="10" customFormat="1" x14ac:dyDescent="0.25">
      <c r="A28" s="92"/>
      <c r="B28" s="93"/>
      <c r="C28" s="94"/>
      <c r="D28" s="89"/>
    </row>
    <row r="29" spans="1:4" s="84" customFormat="1" x14ac:dyDescent="0.25">
      <c r="A29" s="82" t="s">
        <v>153</v>
      </c>
      <c r="B29" s="83"/>
    </row>
    <row r="30" spans="1:4" s="87" customFormat="1" x14ac:dyDescent="0.25">
      <c r="A30" s="85" t="s">
        <v>154</v>
      </c>
      <c r="B30" s="86"/>
      <c r="C30" s="84"/>
    </row>
    <row r="31" spans="1:4" s="87" customFormat="1" x14ac:dyDescent="0.25">
      <c r="A31" s="85" t="s">
        <v>155</v>
      </c>
      <c r="B31" s="86"/>
      <c r="C31" s="84"/>
    </row>
    <row r="32" spans="1:4" s="11" customFormat="1" x14ac:dyDescent="0.25">
      <c r="B32" s="14"/>
      <c r="C32" s="13"/>
    </row>
    <row r="33" spans="1:13" s="11" customFormat="1" x14ac:dyDescent="0.25">
      <c r="C33" s="13"/>
    </row>
    <row r="34" spans="1:13" ht="74.25" customHeight="1" x14ac:dyDescent="0.25">
      <c r="A34" s="95" t="s">
        <v>156</v>
      </c>
      <c r="B34" s="95"/>
      <c r="C34" s="96"/>
      <c r="D34" s="96"/>
    </row>
    <row r="35" spans="1:13" s="3" customFormat="1" x14ac:dyDescent="0.25">
      <c r="A35" s="97" t="s">
        <v>157</v>
      </c>
      <c r="B35" s="98"/>
      <c r="C35" s="98"/>
      <c r="D35" s="98"/>
    </row>
    <row r="36" spans="1:13" s="3" customFormat="1" x14ac:dyDescent="0.25">
      <c r="A36" s="99" t="s">
        <v>23</v>
      </c>
      <c r="B36" s="98"/>
      <c r="C36" s="98"/>
      <c r="D36" s="98"/>
    </row>
    <row r="37" spans="1:13" s="4" customFormat="1" ht="30" customHeight="1" x14ac:dyDescent="0.2">
      <c r="A37" s="491" t="s">
        <v>113</v>
      </c>
      <c r="B37" s="491"/>
      <c r="C37" s="491"/>
      <c r="D37" s="491"/>
    </row>
    <row r="38" spans="1:13" s="10" customFormat="1" ht="43.5" customHeight="1" thickBot="1" x14ac:dyDescent="0.3">
      <c r="A38" s="494" t="s">
        <v>11</v>
      </c>
      <c r="B38" s="495"/>
      <c r="C38" s="495"/>
      <c r="D38" s="495"/>
    </row>
    <row r="39" spans="1:13" ht="60" x14ac:dyDescent="0.25">
      <c r="A39" s="18" t="s">
        <v>5</v>
      </c>
      <c r="B39" s="496" t="s">
        <v>24</v>
      </c>
      <c r="C39" s="497"/>
      <c r="D39" s="100" t="s">
        <v>34</v>
      </c>
      <c r="E39" s="4"/>
      <c r="F39" s="4"/>
      <c r="G39" s="4"/>
      <c r="H39" s="4"/>
      <c r="I39" s="4"/>
      <c r="J39" s="5"/>
      <c r="K39" s="4"/>
      <c r="L39" s="4"/>
      <c r="M39" s="4"/>
    </row>
    <row r="40" spans="1:13" ht="66.75" customHeight="1" thickBot="1" x14ac:dyDescent="0.3">
      <c r="A40" s="498" t="s">
        <v>112</v>
      </c>
      <c r="B40" s="499"/>
      <c r="C40" s="499"/>
      <c r="D40" s="66">
        <v>14</v>
      </c>
    </row>
    <row r="41" spans="1:13" ht="15.75" thickBot="1" x14ac:dyDescent="0.3">
      <c r="A41" s="101" t="s">
        <v>9</v>
      </c>
      <c r="B41" s="500"/>
      <c r="C41" s="501"/>
      <c r="D41" s="27"/>
    </row>
    <row r="42" spans="1:13" ht="100.5" customHeight="1" thickBot="1" x14ac:dyDescent="0.3">
      <c r="A42" s="102" t="s">
        <v>91</v>
      </c>
      <c r="B42" s="487" t="s">
        <v>105</v>
      </c>
      <c r="C42" s="487"/>
      <c r="D42" s="65" t="s">
        <v>35</v>
      </c>
    </row>
    <row r="43" spans="1:13" ht="78.75" customHeight="1" x14ac:dyDescent="0.25">
      <c r="A43" s="103" t="s">
        <v>158</v>
      </c>
      <c r="B43" s="478" t="s">
        <v>159</v>
      </c>
      <c r="C43" s="478"/>
      <c r="D43" s="25" t="s">
        <v>60</v>
      </c>
    </row>
    <row r="44" spans="1:13" ht="15.75" thickBot="1" x14ac:dyDescent="0.3">
      <c r="A44" s="103" t="s">
        <v>68</v>
      </c>
      <c r="B44" s="492" t="s">
        <v>29</v>
      </c>
      <c r="C44" s="493"/>
      <c r="D44" s="25" t="s">
        <v>35</v>
      </c>
    </row>
    <row r="45" spans="1:13" ht="369.75" customHeight="1" thickBot="1" x14ac:dyDescent="0.3">
      <c r="A45" s="103" t="s">
        <v>160</v>
      </c>
      <c r="B45" s="485" t="s">
        <v>161</v>
      </c>
      <c r="C45" s="486"/>
      <c r="D45" s="65" t="s">
        <v>35</v>
      </c>
    </row>
    <row r="46" spans="1:13" ht="201" customHeight="1" thickBot="1" x14ac:dyDescent="0.3">
      <c r="A46" s="102" t="s">
        <v>162</v>
      </c>
      <c r="B46" s="487" t="s">
        <v>163</v>
      </c>
      <c r="C46" s="487"/>
      <c r="D46" s="65" t="s">
        <v>35</v>
      </c>
    </row>
    <row r="47" spans="1:13" x14ac:dyDescent="0.25">
      <c r="A47" s="104" t="s">
        <v>40</v>
      </c>
      <c r="B47" s="477" t="s">
        <v>164</v>
      </c>
      <c r="C47" s="477"/>
      <c r="D47" s="105"/>
    </row>
    <row r="48" spans="1:13" ht="72" customHeight="1" x14ac:dyDescent="0.25">
      <c r="A48" s="103" t="s">
        <v>114</v>
      </c>
      <c r="B48" s="478" t="s">
        <v>165</v>
      </c>
      <c r="C48" s="478"/>
      <c r="D48" s="25" t="s">
        <v>61</v>
      </c>
    </row>
    <row r="49" spans="1:4" ht="72.75" customHeight="1" x14ac:dyDescent="0.25">
      <c r="A49" s="103" t="s">
        <v>115</v>
      </c>
      <c r="B49" s="478" t="s">
        <v>165</v>
      </c>
      <c r="C49" s="478"/>
      <c r="D49" s="25" t="s">
        <v>61</v>
      </c>
    </row>
    <row r="50" spans="1:4" ht="15.75" customHeight="1" thickBot="1" x14ac:dyDescent="0.3">
      <c r="A50" s="106" t="s">
        <v>4</v>
      </c>
      <c r="B50" s="481" t="s">
        <v>30</v>
      </c>
      <c r="C50" s="481"/>
      <c r="D50" s="26"/>
    </row>
    <row r="51" spans="1:4" ht="30.75" customHeight="1" thickBot="1" x14ac:dyDescent="0.3">
      <c r="A51" s="102" t="s">
        <v>41</v>
      </c>
      <c r="B51" s="482" t="s">
        <v>116</v>
      </c>
      <c r="C51" s="482"/>
      <c r="D51" s="65" t="s">
        <v>35</v>
      </c>
    </row>
    <row r="52" spans="1:4" ht="51.75" thickBot="1" x14ac:dyDescent="0.3">
      <c r="A52" s="102" t="s">
        <v>92</v>
      </c>
      <c r="B52" s="482" t="s">
        <v>117</v>
      </c>
      <c r="C52" s="482"/>
      <c r="D52" s="65" t="s">
        <v>35</v>
      </c>
    </row>
    <row r="53" spans="1:4" ht="15.75" thickBot="1" x14ac:dyDescent="0.3">
      <c r="A53" s="47"/>
      <c r="B53" s="107"/>
      <c r="C53" s="108"/>
      <c r="D53" s="109"/>
    </row>
    <row r="54" spans="1:4" ht="15" customHeight="1" x14ac:dyDescent="0.25">
      <c r="A54" s="23" t="s">
        <v>10</v>
      </c>
      <c r="B54" s="483"/>
      <c r="C54" s="483"/>
      <c r="D54" s="24"/>
    </row>
    <row r="55" spans="1:4" ht="101.25" customHeight="1" thickBot="1" x14ac:dyDescent="0.3">
      <c r="A55" s="110" t="s">
        <v>166</v>
      </c>
      <c r="B55" s="484" t="s">
        <v>167</v>
      </c>
      <c r="C55" s="484"/>
      <c r="D55" s="111">
        <v>24</v>
      </c>
    </row>
    <row r="56" spans="1:4" x14ac:dyDescent="0.25">
      <c r="A56" s="34"/>
      <c r="B56" s="109"/>
      <c r="C56" s="112"/>
      <c r="D56" s="109"/>
    </row>
    <row r="57" spans="1:4" s="10" customFormat="1" ht="71.25" customHeight="1" thickBot="1" x14ac:dyDescent="0.3">
      <c r="A57" s="461" t="s">
        <v>168</v>
      </c>
      <c r="B57" s="462"/>
      <c r="C57" s="462"/>
      <c r="D57" s="462"/>
    </row>
    <row r="58" spans="1:4" ht="38.25" x14ac:dyDescent="0.25">
      <c r="A58" s="113" t="s">
        <v>21</v>
      </c>
      <c r="B58" s="479" t="s">
        <v>24</v>
      </c>
      <c r="C58" s="479"/>
      <c r="D58" s="114" t="s">
        <v>34</v>
      </c>
    </row>
    <row r="59" spans="1:4" ht="25.5" customHeight="1" x14ac:dyDescent="0.25">
      <c r="A59" s="8" t="s">
        <v>16</v>
      </c>
      <c r="B59" s="490"/>
      <c r="C59" s="490"/>
      <c r="D59" s="115">
        <v>20</v>
      </c>
    </row>
    <row r="60" spans="1:4" ht="58.5" customHeight="1" x14ac:dyDescent="0.25">
      <c r="A60" s="8" t="s">
        <v>62</v>
      </c>
      <c r="B60" s="480" t="s">
        <v>33</v>
      </c>
      <c r="C60" s="480"/>
      <c r="D60" s="115">
        <v>19</v>
      </c>
    </row>
    <row r="61" spans="1:4" x14ac:dyDescent="0.25">
      <c r="A61" s="109"/>
      <c r="B61" s="109"/>
      <c r="C61" s="112"/>
      <c r="D61" s="109"/>
    </row>
    <row r="62" spans="1:4" s="10" customFormat="1" ht="43.5" customHeight="1" thickBot="1" x14ac:dyDescent="0.3">
      <c r="A62" s="461" t="s">
        <v>14</v>
      </c>
      <c r="B62" s="462"/>
      <c r="C62" s="462"/>
      <c r="D62" s="462"/>
    </row>
    <row r="63" spans="1:4" ht="38.25" x14ac:dyDescent="0.25">
      <c r="A63" s="116" t="s">
        <v>6</v>
      </c>
      <c r="B63" s="488" t="s">
        <v>24</v>
      </c>
      <c r="C63" s="488"/>
      <c r="D63" s="117" t="s">
        <v>34</v>
      </c>
    </row>
    <row r="64" spans="1:4" ht="15.75" thickBot="1" x14ac:dyDescent="0.3">
      <c r="A64" s="118" t="s">
        <v>22</v>
      </c>
      <c r="B64" s="489"/>
      <c r="C64" s="489"/>
      <c r="D64" s="119"/>
    </row>
    <row r="65" spans="1:4" ht="39" thickBot="1" x14ac:dyDescent="0.3">
      <c r="A65" s="120" t="s">
        <v>169</v>
      </c>
      <c r="B65" s="467" t="s">
        <v>170</v>
      </c>
      <c r="C65" s="467"/>
      <c r="D65" s="121" t="s">
        <v>36</v>
      </c>
    </row>
    <row r="66" spans="1:4" ht="26.25" thickBot="1" x14ac:dyDescent="0.3">
      <c r="A66" s="120" t="s">
        <v>171</v>
      </c>
      <c r="B66" s="467" t="s">
        <v>31</v>
      </c>
      <c r="C66" s="467"/>
      <c r="D66" s="121" t="s">
        <v>36</v>
      </c>
    </row>
    <row r="67" spans="1:4" x14ac:dyDescent="0.25">
      <c r="A67" s="122" t="s">
        <v>172</v>
      </c>
      <c r="B67" s="472" t="s">
        <v>173</v>
      </c>
      <c r="C67" s="472"/>
      <c r="D67" s="469" t="s">
        <v>36</v>
      </c>
    </row>
    <row r="68" spans="1:4" ht="25.5" x14ac:dyDescent="0.25">
      <c r="A68" s="123" t="s">
        <v>174</v>
      </c>
      <c r="B68" s="454" t="s">
        <v>175</v>
      </c>
      <c r="C68" s="454"/>
      <c r="D68" s="452"/>
    </row>
    <row r="69" spans="1:4" ht="25.5" x14ac:dyDescent="0.25">
      <c r="A69" s="124" t="s">
        <v>176</v>
      </c>
      <c r="B69" s="454" t="s">
        <v>177</v>
      </c>
      <c r="C69" s="454"/>
      <c r="D69" s="452"/>
    </row>
    <row r="70" spans="1:4" ht="51" x14ac:dyDescent="0.25">
      <c r="A70" s="124" t="s">
        <v>178</v>
      </c>
      <c r="B70" s="454" t="s">
        <v>179</v>
      </c>
      <c r="C70" s="454"/>
      <c r="D70" s="452"/>
    </row>
    <row r="71" spans="1:4" ht="51" x14ac:dyDescent="0.25">
      <c r="A71" s="124" t="s">
        <v>180</v>
      </c>
      <c r="B71" s="454" t="s">
        <v>181</v>
      </c>
      <c r="C71" s="454"/>
      <c r="D71" s="452"/>
    </row>
    <row r="72" spans="1:4" x14ac:dyDescent="0.25">
      <c r="A72" s="124" t="s">
        <v>182</v>
      </c>
      <c r="B72" s="454" t="s">
        <v>183</v>
      </c>
      <c r="C72" s="454"/>
      <c r="D72" s="452"/>
    </row>
    <row r="73" spans="1:4" ht="25.5" x14ac:dyDescent="0.25">
      <c r="A73" s="124" t="s">
        <v>184</v>
      </c>
      <c r="B73" s="454" t="s">
        <v>183</v>
      </c>
      <c r="C73" s="454"/>
      <c r="D73" s="452"/>
    </row>
    <row r="74" spans="1:4" ht="63.75" x14ac:dyDescent="0.25">
      <c r="A74" s="124" t="s">
        <v>185</v>
      </c>
      <c r="B74" s="454" t="s">
        <v>183</v>
      </c>
      <c r="C74" s="454"/>
      <c r="D74" s="452"/>
    </row>
    <row r="75" spans="1:4" ht="38.25" x14ac:dyDescent="0.25">
      <c r="A75" s="124" t="s">
        <v>186</v>
      </c>
      <c r="B75" s="454" t="s">
        <v>183</v>
      </c>
      <c r="C75" s="454"/>
      <c r="D75" s="452"/>
    </row>
    <row r="76" spans="1:4" ht="25.5" customHeight="1" x14ac:dyDescent="0.25">
      <c r="A76" s="124" t="s">
        <v>187</v>
      </c>
      <c r="B76" s="454" t="s">
        <v>188</v>
      </c>
      <c r="C76" s="454"/>
      <c r="D76" s="452"/>
    </row>
    <row r="77" spans="1:4" ht="38.25" x14ac:dyDescent="0.25">
      <c r="A77" s="124" t="s">
        <v>189</v>
      </c>
      <c r="B77" s="454" t="s">
        <v>183</v>
      </c>
      <c r="C77" s="454"/>
      <c r="D77" s="452"/>
    </row>
    <row r="78" spans="1:4" ht="26.25" thickBot="1" x14ac:dyDescent="0.3">
      <c r="A78" s="125" t="s">
        <v>190</v>
      </c>
      <c r="B78" s="455" t="s">
        <v>32</v>
      </c>
      <c r="C78" s="455"/>
      <c r="D78" s="453"/>
    </row>
    <row r="79" spans="1:4" ht="25.5" x14ac:dyDescent="0.25">
      <c r="A79" s="122" t="s">
        <v>191</v>
      </c>
      <c r="B79" s="472" t="s">
        <v>192</v>
      </c>
      <c r="C79" s="472"/>
      <c r="D79" s="469" t="s">
        <v>36</v>
      </c>
    </row>
    <row r="80" spans="1:4" ht="25.5" x14ac:dyDescent="0.25">
      <c r="A80" s="124" t="s">
        <v>193</v>
      </c>
      <c r="B80" s="470" t="s">
        <v>194</v>
      </c>
      <c r="C80" s="454"/>
      <c r="D80" s="452"/>
    </row>
    <row r="81" spans="1:4" ht="26.25" thickBot="1" x14ac:dyDescent="0.3">
      <c r="A81" s="125" t="s">
        <v>195</v>
      </c>
      <c r="B81" s="455"/>
      <c r="C81" s="455"/>
      <c r="D81" s="453"/>
    </row>
    <row r="82" spans="1:4" ht="168.75" customHeight="1" thickBot="1" x14ac:dyDescent="0.3">
      <c r="A82" s="120" t="s">
        <v>42</v>
      </c>
      <c r="B82" s="467" t="s">
        <v>43</v>
      </c>
      <c r="C82" s="467"/>
      <c r="D82" s="121" t="s">
        <v>36</v>
      </c>
    </row>
    <row r="83" spans="1:4" x14ac:dyDescent="0.25">
      <c r="A83" s="109"/>
      <c r="B83" s="109"/>
      <c r="C83" s="112"/>
      <c r="D83" s="109"/>
    </row>
    <row r="84" spans="1:4" s="10" customFormat="1" ht="43.5" customHeight="1" x14ac:dyDescent="0.25">
      <c r="A84" s="461" t="s">
        <v>196</v>
      </c>
      <c r="B84" s="461"/>
      <c r="C84" s="461"/>
      <c r="D84" s="461"/>
    </row>
    <row r="85" spans="1:4" s="10" customFormat="1" ht="32.25" customHeight="1" thickBot="1" x14ac:dyDescent="0.3">
      <c r="A85" s="468" t="s">
        <v>197</v>
      </c>
      <c r="B85" s="468"/>
      <c r="C85" s="468"/>
      <c r="D85" s="468"/>
    </row>
    <row r="86" spans="1:4" ht="48.75" customHeight="1" x14ac:dyDescent="0.25">
      <c r="A86" s="126" t="s">
        <v>9</v>
      </c>
      <c r="B86" s="465" t="s">
        <v>24</v>
      </c>
      <c r="C86" s="466"/>
      <c r="D86" s="127" t="s">
        <v>34</v>
      </c>
    </row>
    <row r="87" spans="1:4" ht="95.25" customHeight="1" x14ac:dyDescent="0.25">
      <c r="A87" s="8" t="s">
        <v>52</v>
      </c>
      <c r="B87" s="454" t="s">
        <v>118</v>
      </c>
      <c r="C87" s="454"/>
      <c r="D87" s="115" t="s">
        <v>56</v>
      </c>
    </row>
    <row r="88" spans="1:4" x14ac:dyDescent="0.25">
      <c r="A88" s="8" t="s">
        <v>17</v>
      </c>
      <c r="B88" s="454" t="s">
        <v>57</v>
      </c>
      <c r="C88" s="454"/>
      <c r="D88" s="128"/>
    </row>
    <row r="89" spans="1:4" ht="223.5" customHeight="1" x14ac:dyDescent="0.25">
      <c r="A89" s="8" t="s">
        <v>198</v>
      </c>
      <c r="B89" s="454" t="s">
        <v>199</v>
      </c>
      <c r="C89" s="454"/>
      <c r="D89" s="129">
        <v>17</v>
      </c>
    </row>
    <row r="90" spans="1:4" ht="15.75" thickBot="1" x14ac:dyDescent="0.3">
      <c r="A90" s="456" t="s">
        <v>120</v>
      </c>
      <c r="B90" s="456"/>
      <c r="C90" s="456"/>
      <c r="D90" s="456"/>
    </row>
    <row r="91" spans="1:4" ht="38.25" x14ac:dyDescent="0.25">
      <c r="A91" s="8" t="s">
        <v>80</v>
      </c>
      <c r="B91" s="458" t="s">
        <v>200</v>
      </c>
      <c r="C91" s="458"/>
      <c r="D91" s="130"/>
    </row>
    <row r="92" spans="1:4" ht="25.5" x14ac:dyDescent="0.25">
      <c r="A92" s="8" t="s">
        <v>47</v>
      </c>
      <c r="B92" s="458"/>
      <c r="C92" s="458"/>
      <c r="D92" s="130"/>
    </row>
    <row r="93" spans="1:4" ht="76.5" customHeight="1" x14ac:dyDescent="0.25">
      <c r="A93" s="8" t="s">
        <v>201</v>
      </c>
      <c r="B93" s="458" t="s">
        <v>202</v>
      </c>
      <c r="C93" s="458"/>
      <c r="D93" s="128"/>
    </row>
    <row r="94" spans="1:4" ht="39" thickBot="1" x14ac:dyDescent="0.3">
      <c r="A94" s="9" t="s">
        <v>26</v>
      </c>
      <c r="B94" s="457" t="s">
        <v>51</v>
      </c>
      <c r="C94" s="457"/>
      <c r="D94" s="131"/>
    </row>
    <row r="95" spans="1:4" ht="15.75" thickBot="1" x14ac:dyDescent="0.3">
      <c r="A95" s="456" t="s">
        <v>121</v>
      </c>
      <c r="B95" s="456"/>
      <c r="C95" s="456"/>
      <c r="D95" s="456"/>
    </row>
    <row r="96" spans="1:4" x14ac:dyDescent="0.25">
      <c r="A96" s="8" t="s">
        <v>122</v>
      </c>
      <c r="B96" s="454" t="s">
        <v>203</v>
      </c>
      <c r="C96" s="454"/>
      <c r="D96" s="130"/>
    </row>
    <row r="97" spans="1:9" x14ac:dyDescent="0.25">
      <c r="A97" s="8" t="s">
        <v>123</v>
      </c>
      <c r="B97" s="459" t="s">
        <v>204</v>
      </c>
      <c r="C97" s="460"/>
      <c r="D97" s="130"/>
    </row>
    <row r="98" spans="1:9" ht="23.25" customHeight="1" x14ac:dyDescent="0.25">
      <c r="A98" s="8" t="s">
        <v>124</v>
      </c>
      <c r="B98" s="454" t="s">
        <v>125</v>
      </c>
      <c r="C98" s="454"/>
      <c r="D98" s="128"/>
    </row>
    <row r="99" spans="1:9" ht="39" thickBot="1" x14ac:dyDescent="0.3">
      <c r="A99" s="9" t="s">
        <v>26</v>
      </c>
      <c r="B99" s="455" t="s">
        <v>51</v>
      </c>
      <c r="C99" s="455"/>
      <c r="D99" s="131"/>
    </row>
    <row r="100" spans="1:9" x14ac:dyDescent="0.25">
      <c r="A100" s="132"/>
      <c r="B100" s="133"/>
      <c r="C100" s="112"/>
      <c r="D100" s="109"/>
    </row>
    <row r="101" spans="1:9" s="10" customFormat="1" ht="43.5" customHeight="1" thickBot="1" x14ac:dyDescent="0.3">
      <c r="A101" s="461" t="s">
        <v>205</v>
      </c>
      <c r="B101" s="462"/>
      <c r="C101" s="462"/>
      <c r="D101" s="462"/>
    </row>
    <row r="102" spans="1:9" ht="36" x14ac:dyDescent="0.25">
      <c r="A102" s="22" t="s">
        <v>9</v>
      </c>
      <c r="B102" s="463" t="s">
        <v>24</v>
      </c>
      <c r="C102" s="464"/>
      <c r="D102" s="134" t="s">
        <v>34</v>
      </c>
    </row>
    <row r="103" spans="1:9" ht="38.25" x14ac:dyDescent="0.25">
      <c r="A103" s="8" t="s">
        <v>18</v>
      </c>
      <c r="B103" s="454"/>
      <c r="C103" s="454"/>
      <c r="D103" s="451" t="s">
        <v>59</v>
      </c>
      <c r="I103" s="10"/>
    </row>
    <row r="104" spans="1:9" x14ac:dyDescent="0.25">
      <c r="A104" s="8" t="s">
        <v>19</v>
      </c>
      <c r="B104" s="454" t="s">
        <v>58</v>
      </c>
      <c r="C104" s="454"/>
      <c r="D104" s="452"/>
    </row>
    <row r="105" spans="1:9" ht="25.5" x14ac:dyDescent="0.25">
      <c r="A105" s="8" t="s">
        <v>50</v>
      </c>
      <c r="B105" s="454" t="s">
        <v>54</v>
      </c>
      <c r="C105" s="454"/>
      <c r="D105" s="452"/>
    </row>
    <row r="106" spans="1:9" ht="25.5" x14ac:dyDescent="0.25">
      <c r="A106" s="8" t="s">
        <v>55</v>
      </c>
      <c r="B106" s="454" t="s">
        <v>119</v>
      </c>
      <c r="C106" s="454"/>
      <c r="D106" s="452"/>
    </row>
    <row r="107" spans="1:9" ht="26.25" thickBot="1" x14ac:dyDescent="0.3">
      <c r="A107" s="9" t="s">
        <v>20</v>
      </c>
      <c r="B107" s="455" t="s">
        <v>53</v>
      </c>
      <c r="C107" s="455"/>
      <c r="D107" s="453"/>
    </row>
  </sheetData>
  <mergeCells count="91">
    <mergeCell ref="A37:D37"/>
    <mergeCell ref="B44:C44"/>
    <mergeCell ref="B42:C42"/>
    <mergeCell ref="A38:D38"/>
    <mergeCell ref="B39:C39"/>
    <mergeCell ref="A40:C40"/>
    <mergeCell ref="B41:C41"/>
    <mergeCell ref="B43:C43"/>
    <mergeCell ref="B55:C55"/>
    <mergeCell ref="B71:C71"/>
    <mergeCell ref="B74:C74"/>
    <mergeCell ref="B45:C45"/>
    <mergeCell ref="B46:C46"/>
    <mergeCell ref="B63:C63"/>
    <mergeCell ref="B64:C64"/>
    <mergeCell ref="B59:C59"/>
    <mergeCell ref="A62:D62"/>
    <mergeCell ref="C20:D20"/>
    <mergeCell ref="C21:D21"/>
    <mergeCell ref="C22:D22"/>
    <mergeCell ref="D67:D78"/>
    <mergeCell ref="B72:C72"/>
    <mergeCell ref="B73:C73"/>
    <mergeCell ref="B47:C47"/>
    <mergeCell ref="B48:C48"/>
    <mergeCell ref="B49:C49"/>
    <mergeCell ref="B58:C58"/>
    <mergeCell ref="B60:C60"/>
    <mergeCell ref="A57:D57"/>
    <mergeCell ref="B50:C50"/>
    <mergeCell ref="B51:C51"/>
    <mergeCell ref="B52:C52"/>
    <mergeCell ref="B54:C54"/>
    <mergeCell ref="C15:D15"/>
    <mergeCell ref="C16:D16"/>
    <mergeCell ref="C17:D17"/>
    <mergeCell ref="C18:D18"/>
    <mergeCell ref="C19:D19"/>
    <mergeCell ref="C2:D2"/>
    <mergeCell ref="C3:D3"/>
    <mergeCell ref="C7:D7"/>
    <mergeCell ref="C13:D13"/>
    <mergeCell ref="C14:D14"/>
    <mergeCell ref="C9:D9"/>
    <mergeCell ref="C10:D10"/>
    <mergeCell ref="C11:D11"/>
    <mergeCell ref="C12:D12"/>
    <mergeCell ref="B68:C68"/>
    <mergeCell ref="B69:C69"/>
    <mergeCell ref="B70:C70"/>
    <mergeCell ref="B65:C65"/>
    <mergeCell ref="B66:C66"/>
    <mergeCell ref="B67:C67"/>
    <mergeCell ref="C23:D23"/>
    <mergeCell ref="C24:D24"/>
    <mergeCell ref="C25:D25"/>
    <mergeCell ref="C26:D26"/>
    <mergeCell ref="C27:D27"/>
    <mergeCell ref="B86:C86"/>
    <mergeCell ref="B87:C87"/>
    <mergeCell ref="B88:C88"/>
    <mergeCell ref="B75:C75"/>
    <mergeCell ref="B76:C76"/>
    <mergeCell ref="B77:C77"/>
    <mergeCell ref="B78:C78"/>
    <mergeCell ref="B82:C82"/>
    <mergeCell ref="A84:D84"/>
    <mergeCell ref="A85:D85"/>
    <mergeCell ref="D79:D81"/>
    <mergeCell ref="B80:C80"/>
    <mergeCell ref="B81:C81"/>
    <mergeCell ref="B79:C79"/>
    <mergeCell ref="B96:C96"/>
    <mergeCell ref="B97:C97"/>
    <mergeCell ref="A101:D101"/>
    <mergeCell ref="B102:C102"/>
    <mergeCell ref="B99:C99"/>
    <mergeCell ref="B98:C98"/>
    <mergeCell ref="A90:D90"/>
    <mergeCell ref="A95:D95"/>
    <mergeCell ref="B94:C94"/>
    <mergeCell ref="B89:C89"/>
    <mergeCell ref="B91:C91"/>
    <mergeCell ref="B92:C92"/>
    <mergeCell ref="B93:C93"/>
    <mergeCell ref="D103:D107"/>
    <mergeCell ref="B106:C106"/>
    <mergeCell ref="B103:C103"/>
    <mergeCell ref="B104:C104"/>
    <mergeCell ref="B105:C105"/>
    <mergeCell ref="B107:C107"/>
  </mergeCells>
  <dataValidations count="1">
    <dataValidation type="list" allowBlank="1" showInputMessage="1" showErrorMessage="1" sqref="C7:D7 C9:D27" xr:uid="{8AB66C38-F03B-402D-B647-0556EFC3D883}">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hyperlinks>
    <hyperlink ref="A36" r:id="rId1" xr:uid="{7244460B-EA9C-4A35-9F48-D67A009769F8}"/>
  </hyperlinks>
  <pageMargins left="0.70866141732283472" right="0.70866141732283472" top="0.74803149606299213" bottom="0.74803149606299213" header="0.31496062992125984" footer="0.31496062992125984"/>
  <pageSetup paperSize="9" scale="74" fitToHeight="0" orientation="portrait" r:id="rId2"/>
  <headerFooter>
    <oddFooter>&amp;R&amp;P/&amp;N</oddFooter>
  </headerFooter>
  <rowBreaks count="1" manualBreakCount="1">
    <brk id="33" max="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B853-82CA-4430-A924-16101F0B2296}">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Lisez-moi'!B16</f>
        <v>0</v>
      </c>
      <c r="C8" s="547"/>
      <c r="D8" s="547"/>
      <c r="E8" s="547"/>
      <c r="F8" s="547"/>
      <c r="G8" s="548"/>
      <c r="I8" s="245"/>
      <c r="J8" s="246"/>
      <c r="K8" s="246"/>
      <c r="L8" s="246"/>
      <c r="M8" s="246"/>
      <c r="N8" s="247"/>
    </row>
    <row r="9" spans="1:14" ht="18.75" customHeight="1" x14ac:dyDescent="0.2">
      <c r="A9" s="541"/>
      <c r="B9" s="549" t="str">
        <f>'0 - Lisez-moi'!C16</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71" priority="6" operator="equal">
      <formula>"oui"</formula>
    </cfRule>
  </conditionalFormatting>
  <conditionalFormatting sqref="M68">
    <cfRule type="cellIs" dxfId="70" priority="5" operator="equal">
      <formula>"oui"</formula>
    </cfRule>
  </conditionalFormatting>
  <conditionalFormatting sqref="M69">
    <cfRule type="cellIs" dxfId="69" priority="4" operator="greaterThan">
      <formula>0.05</formula>
    </cfRule>
  </conditionalFormatting>
  <conditionalFormatting sqref="M60">
    <cfRule type="cellIs" dxfId="68" priority="3" operator="greaterThan">
      <formula>0.8</formula>
    </cfRule>
  </conditionalFormatting>
  <conditionalFormatting sqref="M49">
    <cfRule type="cellIs" dxfId="67" priority="1" operator="greaterThan">
      <formula>$M$60</formula>
    </cfRule>
    <cfRule type="cellIs" dxfId="66" priority="2" operator="greaterThan">
      <formula>"M60"</formula>
    </cfRule>
  </conditionalFormatting>
  <dataValidations count="2">
    <dataValidation type="list" allowBlank="1" showInputMessage="1" showErrorMessage="1" sqref="B81" xr:uid="{CBC832D0-4000-454C-9A8A-5F584974C6D9}">
      <formula1>"mois, jours"</formula1>
    </dataValidation>
    <dataValidation type="list" allowBlank="1" showInputMessage="1" showErrorMessage="1" sqref="M67:M68 M74 M78" xr:uid="{D9BFC655-2965-4CC6-8323-2598B03C37E2}">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B00F-EC98-4B28-83D3-5747F5D1336D}">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Lisez-moi'!B17</f>
        <v>0</v>
      </c>
      <c r="C8" s="547"/>
      <c r="D8" s="547"/>
      <c r="E8" s="547"/>
      <c r="F8" s="547"/>
      <c r="G8" s="548"/>
      <c r="I8" s="245"/>
      <c r="J8" s="246"/>
      <c r="K8" s="246"/>
      <c r="L8" s="246"/>
      <c r="M8" s="246"/>
      <c r="N8" s="247"/>
    </row>
    <row r="9" spans="1:14" ht="18.75" customHeight="1" x14ac:dyDescent="0.2">
      <c r="A9" s="541"/>
      <c r="B9" s="549" t="str">
        <f>'0 - Lisez-moi'!C17</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2.75" customHeight="1"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65" priority="6" operator="equal">
      <formula>"oui"</formula>
    </cfRule>
  </conditionalFormatting>
  <conditionalFormatting sqref="M68">
    <cfRule type="cellIs" dxfId="64" priority="5" operator="equal">
      <formula>"oui"</formula>
    </cfRule>
  </conditionalFormatting>
  <conditionalFormatting sqref="M69">
    <cfRule type="cellIs" dxfId="63" priority="4" operator="greaterThan">
      <formula>0.05</formula>
    </cfRule>
  </conditionalFormatting>
  <conditionalFormatting sqref="M60">
    <cfRule type="cellIs" dxfId="62" priority="3" operator="greaterThan">
      <formula>0.8</formula>
    </cfRule>
  </conditionalFormatting>
  <conditionalFormatting sqref="M49">
    <cfRule type="cellIs" dxfId="61" priority="1" operator="greaterThan">
      <formula>$M$60</formula>
    </cfRule>
    <cfRule type="cellIs" dxfId="60" priority="2" operator="greaterThan">
      <formula>"M60"</formula>
    </cfRule>
  </conditionalFormatting>
  <dataValidations count="2">
    <dataValidation type="list" allowBlank="1" showInputMessage="1" showErrorMessage="1" sqref="B81" xr:uid="{30A8916D-3BBF-489D-AD12-CE713D1F5641}">
      <formula1>"mois, jours"</formula1>
    </dataValidation>
    <dataValidation type="list" allowBlank="1" showInputMessage="1" showErrorMessage="1" sqref="M67:M68 M74 M78" xr:uid="{0A93BE22-6B89-43C1-8C6F-B4222C0D9DDF}">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3784-D85F-4B4F-BE95-3F246F3D11F2}">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64"/>
      <c r="C7" s="43"/>
      <c r="D7" s="43"/>
      <c r="E7" s="43"/>
      <c r="F7" s="43"/>
      <c r="G7" s="43"/>
      <c r="I7" s="245"/>
      <c r="J7" s="5"/>
      <c r="K7" s="5"/>
      <c r="L7" s="5"/>
      <c r="M7" s="20"/>
      <c r="N7" s="247"/>
    </row>
    <row r="8" spans="1:14" ht="18.75" customHeight="1" x14ac:dyDescent="0.2">
      <c r="A8" s="541" t="s">
        <v>37</v>
      </c>
      <c r="B8" s="62">
        <f>'0 - Lisez-moi'!B18</f>
        <v>0</v>
      </c>
      <c r="C8" s="63"/>
      <c r="D8" s="63"/>
      <c r="E8" s="63"/>
      <c r="F8" s="63"/>
      <c r="G8" s="63"/>
      <c r="I8" s="245"/>
      <c r="J8" s="246"/>
      <c r="K8" s="246"/>
      <c r="L8" s="246"/>
      <c r="M8" s="246"/>
      <c r="N8" s="247"/>
    </row>
    <row r="9" spans="1:14" ht="18.75" customHeight="1" x14ac:dyDescent="0.2">
      <c r="A9" s="541"/>
      <c r="B9" s="60" t="str">
        <f>'0 - Lisez-moi'!C18</f>
        <v>Statut juridique [menu déroulant]</v>
      </c>
      <c r="C9" s="61"/>
      <c r="D9" s="61"/>
      <c r="E9" s="61"/>
      <c r="F9" s="61"/>
      <c r="G9" s="6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5">
    <mergeCell ref="A2:E5"/>
    <mergeCell ref="C20:G20"/>
    <mergeCell ref="C21:G21"/>
    <mergeCell ref="C22:G22"/>
    <mergeCell ref="C19:G19"/>
    <mergeCell ref="A8:A9"/>
    <mergeCell ref="C16:G16"/>
    <mergeCell ref="C18:G18"/>
    <mergeCell ref="C26:G26"/>
    <mergeCell ref="C27:G27"/>
    <mergeCell ref="C28:G28"/>
    <mergeCell ref="C23:G23"/>
    <mergeCell ref="C24:G24"/>
    <mergeCell ref="C25:G25"/>
    <mergeCell ref="C55:G55"/>
    <mergeCell ref="C56:G56"/>
    <mergeCell ref="C57:G57"/>
    <mergeCell ref="C29:G29"/>
    <mergeCell ref="C36:G36"/>
    <mergeCell ref="C40:G40"/>
    <mergeCell ref="C41:G41"/>
    <mergeCell ref="C42:G42"/>
    <mergeCell ref="C49:G49"/>
    <mergeCell ref="C50:G50"/>
    <mergeCell ref="C51:G51"/>
    <mergeCell ref="C52:G52"/>
    <mergeCell ref="C53:G53"/>
    <mergeCell ref="B126:G126"/>
    <mergeCell ref="C59:G59"/>
    <mergeCell ref="C60:G60"/>
    <mergeCell ref="C61:G61"/>
    <mergeCell ref="C62:G62"/>
    <mergeCell ref="C63:G63"/>
    <mergeCell ref="C64:G64"/>
    <mergeCell ref="C65:G65"/>
    <mergeCell ref="C66:G66"/>
    <mergeCell ref="C67:G67"/>
    <mergeCell ref="B97:G97"/>
    <mergeCell ref="B114:G114"/>
    <mergeCell ref="C58:G58"/>
    <mergeCell ref="C48:G48"/>
    <mergeCell ref="L23:M23"/>
    <mergeCell ref="L24:M24"/>
    <mergeCell ref="L25:M25"/>
    <mergeCell ref="L26:M26"/>
    <mergeCell ref="L27:M27"/>
    <mergeCell ref="K34:M34"/>
    <mergeCell ref="K41:M41"/>
    <mergeCell ref="K42:M42"/>
    <mergeCell ref="J46:M46"/>
    <mergeCell ref="J50:M50"/>
    <mergeCell ref="J52:L52"/>
    <mergeCell ref="J53:L53"/>
    <mergeCell ref="L57:M57"/>
    <mergeCell ref="C54:G54"/>
    <mergeCell ref="J72:M72"/>
    <mergeCell ref="J78:L78"/>
    <mergeCell ref="L18:M18"/>
    <mergeCell ref="L19:M19"/>
    <mergeCell ref="L20:M20"/>
    <mergeCell ref="L21:M21"/>
    <mergeCell ref="L22:M22"/>
    <mergeCell ref="L32:M32"/>
    <mergeCell ref="L28:M28"/>
    <mergeCell ref="L29:M29"/>
  </mergeCells>
  <conditionalFormatting sqref="M67">
    <cfRule type="cellIs" dxfId="59" priority="6" operator="equal">
      <formula>"oui"</formula>
    </cfRule>
  </conditionalFormatting>
  <conditionalFormatting sqref="M68">
    <cfRule type="cellIs" dxfId="58" priority="5" operator="equal">
      <formula>"oui"</formula>
    </cfRule>
  </conditionalFormatting>
  <conditionalFormatting sqref="M69">
    <cfRule type="cellIs" dxfId="57" priority="4" operator="greaterThan">
      <formula>0.05</formula>
    </cfRule>
  </conditionalFormatting>
  <conditionalFormatting sqref="M60">
    <cfRule type="cellIs" dxfId="56" priority="3" operator="greaterThan">
      <formula>0.8</formula>
    </cfRule>
  </conditionalFormatting>
  <conditionalFormatting sqref="M49">
    <cfRule type="cellIs" dxfId="55" priority="1" operator="greaterThan">
      <formula>$M$60</formula>
    </cfRule>
    <cfRule type="cellIs" dxfId="54" priority="2" operator="greaterThan">
      <formula>"M60"</formula>
    </cfRule>
  </conditionalFormatting>
  <dataValidations count="2">
    <dataValidation type="list" allowBlank="1" showInputMessage="1" showErrorMessage="1" sqref="B81" xr:uid="{D39A55B1-DF33-4D24-9B17-8638EFCE7EE8}">
      <formula1>"mois, jours"</formula1>
    </dataValidation>
    <dataValidation type="list" allowBlank="1" showInputMessage="1" showErrorMessage="1" sqref="M67:M68 M74 M78" xr:uid="{F3D66DDE-616D-4490-B295-66F805B13240}">
      <formula1>"oui,non"</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749C-EC96-4D07-AD72-3D090C8D4A65}">
  <sheetPr>
    <tabColor theme="4"/>
  </sheetPr>
  <dimension ref="A1:N127"/>
  <sheetViews>
    <sheetView zoomScale="85" zoomScaleNormal="85" zoomScaleSheetLayoutView="10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Lisez-moi'!B19</f>
        <v>0</v>
      </c>
      <c r="C8" s="547"/>
      <c r="D8" s="547"/>
      <c r="E8" s="547"/>
      <c r="F8" s="547"/>
      <c r="G8" s="548"/>
      <c r="I8" s="245"/>
      <c r="J8" s="246"/>
      <c r="K8" s="246"/>
      <c r="L8" s="246"/>
      <c r="M8" s="246"/>
      <c r="N8" s="247"/>
    </row>
    <row r="9" spans="1:14" ht="18.75" customHeight="1" x14ac:dyDescent="0.2">
      <c r="A9" s="541"/>
      <c r="B9" s="549" t="str">
        <f>'0 - Lisez-moi'!C19</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53" priority="6" operator="equal">
      <formula>"oui"</formula>
    </cfRule>
  </conditionalFormatting>
  <conditionalFormatting sqref="M68">
    <cfRule type="cellIs" dxfId="52" priority="5" operator="equal">
      <formula>"oui"</formula>
    </cfRule>
  </conditionalFormatting>
  <conditionalFormatting sqref="M69">
    <cfRule type="cellIs" dxfId="51" priority="4" operator="greaterThan">
      <formula>0.05</formula>
    </cfRule>
  </conditionalFormatting>
  <conditionalFormatting sqref="M60">
    <cfRule type="cellIs" dxfId="50" priority="3" operator="greaterThan">
      <formula>0.8</formula>
    </cfRule>
  </conditionalFormatting>
  <conditionalFormatting sqref="M49">
    <cfRule type="cellIs" dxfId="49" priority="1" operator="greaterThan">
      <formula>$M$60</formula>
    </cfRule>
    <cfRule type="cellIs" dxfId="48" priority="2" operator="greaterThan">
      <formula>"M60"</formula>
    </cfRule>
  </conditionalFormatting>
  <dataValidations count="2">
    <dataValidation type="list" allowBlank="1" showInputMessage="1" showErrorMessage="1" sqref="B81" xr:uid="{CC745500-6EB1-4276-9F11-074B51143ABC}">
      <formula1>"mois, jours"</formula1>
    </dataValidation>
    <dataValidation type="list" allowBlank="1" showInputMessage="1" showErrorMessage="1" sqref="M67:M68 M74 M78" xr:uid="{E110DB93-90EA-4780-9DAD-E8220AD24D1E}">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1871-A7A3-49F0-90A6-E4C446AB38E0}">
  <sheetPr>
    <tabColor theme="4"/>
  </sheetPr>
  <dimension ref="A1:N127"/>
  <sheetViews>
    <sheetView topLeftCell="A15"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Lisez-moi'!B20</f>
        <v>0</v>
      </c>
      <c r="C8" s="547"/>
      <c r="D8" s="547"/>
      <c r="E8" s="547"/>
      <c r="F8" s="547"/>
      <c r="G8" s="548"/>
      <c r="I8" s="245"/>
      <c r="J8" s="246"/>
      <c r="K8" s="246"/>
      <c r="L8" s="246"/>
      <c r="M8" s="246"/>
      <c r="N8" s="247"/>
    </row>
    <row r="9" spans="1:14" ht="18.75" customHeight="1" x14ac:dyDescent="0.2">
      <c r="A9" s="541"/>
      <c r="B9" s="549" t="str">
        <f>'0 - Lisez-moi'!C20</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47" priority="6" operator="equal">
      <formula>"oui"</formula>
    </cfRule>
  </conditionalFormatting>
  <conditionalFormatting sqref="M68">
    <cfRule type="cellIs" dxfId="46" priority="5" operator="equal">
      <formula>"oui"</formula>
    </cfRule>
  </conditionalFormatting>
  <conditionalFormatting sqref="M69">
    <cfRule type="cellIs" dxfId="45" priority="4" operator="greaterThan">
      <formula>0.05</formula>
    </cfRule>
  </conditionalFormatting>
  <conditionalFormatting sqref="M60">
    <cfRule type="cellIs" dxfId="44" priority="3" operator="greaterThan">
      <formula>0.8</formula>
    </cfRule>
  </conditionalFormatting>
  <conditionalFormatting sqref="M49">
    <cfRule type="cellIs" dxfId="43" priority="1" operator="greaterThan">
      <formula>$M$60</formula>
    </cfRule>
    <cfRule type="cellIs" dxfId="42" priority="2" operator="greaterThan">
      <formula>"M60"</formula>
    </cfRule>
  </conditionalFormatting>
  <dataValidations count="2">
    <dataValidation type="list" allowBlank="1" showInputMessage="1" showErrorMessage="1" sqref="B81" xr:uid="{F3EB1F6C-1CBB-4327-A634-D741FFD35C5C}">
      <formula1>"mois, jours"</formula1>
    </dataValidation>
    <dataValidation type="list" allowBlank="1" showInputMessage="1" showErrorMessage="1" sqref="M67:M68 M74 M78" xr:uid="{01E3C466-0651-4BB4-9057-9D4554F506FC}">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5590-7864-46B9-8DBC-CF328357D30A}">
  <sheetPr>
    <tabColor theme="4"/>
  </sheetPr>
  <dimension ref="A1:N127"/>
  <sheetViews>
    <sheetView topLeftCell="A41"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Lisez-moi'!B21</f>
        <v>0</v>
      </c>
      <c r="C8" s="547"/>
      <c r="D8" s="547"/>
      <c r="E8" s="547"/>
      <c r="F8" s="547"/>
      <c r="G8" s="548"/>
      <c r="I8" s="245"/>
      <c r="J8" s="246"/>
      <c r="K8" s="246"/>
      <c r="L8" s="246"/>
      <c r="M8" s="246"/>
      <c r="N8" s="247"/>
    </row>
    <row r="9" spans="1:14" ht="18.75" customHeight="1" x14ac:dyDescent="0.2">
      <c r="A9" s="541"/>
      <c r="B9" s="549" t="str">
        <f>'0 - Lisez-moi'!C21</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41" priority="6" operator="equal">
      <formula>"oui"</formula>
    </cfRule>
  </conditionalFormatting>
  <conditionalFormatting sqref="M68">
    <cfRule type="cellIs" dxfId="40" priority="5" operator="equal">
      <formula>"oui"</formula>
    </cfRule>
  </conditionalFormatting>
  <conditionalFormatting sqref="M69">
    <cfRule type="cellIs" dxfId="39" priority="4" operator="greaterThan">
      <formula>0.05</formula>
    </cfRule>
  </conditionalFormatting>
  <conditionalFormatting sqref="M60">
    <cfRule type="cellIs" dxfId="38" priority="3" operator="greaterThan">
      <formula>0.8</formula>
    </cfRule>
  </conditionalFormatting>
  <conditionalFormatting sqref="M49">
    <cfRule type="cellIs" dxfId="37" priority="1" operator="greaterThan">
      <formula>$M$60</formula>
    </cfRule>
    <cfRule type="cellIs" dxfId="36" priority="2" operator="greaterThan">
      <formula>"M60"</formula>
    </cfRule>
  </conditionalFormatting>
  <dataValidations count="2">
    <dataValidation type="list" allowBlank="1" showInputMessage="1" showErrorMessage="1" sqref="B81" xr:uid="{1F10C2F1-E1F8-4C66-8760-9D3476AB179C}">
      <formula1>"mois, jours"</formula1>
    </dataValidation>
    <dataValidation type="list" allowBlank="1" showInputMessage="1" showErrorMessage="1" sqref="M67:M68 M74 M78" xr:uid="{7936F401-2668-42AB-8148-A8DC52034194}">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56CC8-6672-47EC-94B5-2B5862554EF0}">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Lisez-moi'!B22</f>
        <v>0</v>
      </c>
      <c r="C8" s="547"/>
      <c r="D8" s="547"/>
      <c r="E8" s="547"/>
      <c r="F8" s="547"/>
      <c r="G8" s="548"/>
      <c r="I8" s="245"/>
      <c r="J8" s="246"/>
      <c r="K8" s="246"/>
      <c r="L8" s="246"/>
      <c r="M8" s="246"/>
      <c r="N8" s="247"/>
    </row>
    <row r="9" spans="1:14" ht="18.75" customHeight="1" x14ac:dyDescent="0.2">
      <c r="A9" s="541"/>
      <c r="B9" s="549" t="str">
        <f>'0 - Lisez-moi'!C22</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2.75" customHeight="1"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35" priority="6" operator="equal">
      <formula>"oui"</formula>
    </cfRule>
  </conditionalFormatting>
  <conditionalFormatting sqref="M68">
    <cfRule type="cellIs" dxfId="34" priority="5" operator="equal">
      <formula>"oui"</formula>
    </cfRule>
  </conditionalFormatting>
  <conditionalFormatting sqref="M69">
    <cfRule type="cellIs" dxfId="33" priority="4" operator="greaterThan">
      <formula>0.05</formula>
    </cfRule>
  </conditionalFormatting>
  <conditionalFormatting sqref="M60">
    <cfRule type="cellIs" dxfId="32" priority="3" operator="greaterThan">
      <formula>0.8</formula>
    </cfRule>
  </conditionalFormatting>
  <conditionalFormatting sqref="M49">
    <cfRule type="cellIs" dxfId="31" priority="1" operator="greaterThan">
      <formula>$M$60</formula>
    </cfRule>
    <cfRule type="cellIs" dxfId="30" priority="2" operator="greaterThan">
      <formula>"M60"</formula>
    </cfRule>
  </conditionalFormatting>
  <dataValidations count="2">
    <dataValidation type="list" allowBlank="1" showInputMessage="1" showErrorMessage="1" sqref="B81" xr:uid="{BE494645-3C4B-45C7-A6EC-9D9B8A4BDB1A}">
      <formula1>"mois, jours"</formula1>
    </dataValidation>
    <dataValidation type="list" allowBlank="1" showInputMessage="1" showErrorMessage="1" sqref="M67:M68 M74 M78" xr:uid="{C439C730-F64B-4F0C-98CA-1FE2F3C23EFD}">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8270-CF8E-4500-BA23-F4AFFCBA0460}">
  <sheetPr>
    <tabColor theme="4"/>
  </sheetPr>
  <dimension ref="A1:N127"/>
  <sheetViews>
    <sheetView topLeftCell="A37"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64"/>
      <c r="C7" s="43"/>
      <c r="D7" s="43"/>
      <c r="E7" s="43"/>
      <c r="F7" s="43"/>
      <c r="G7" s="43"/>
      <c r="I7" s="245"/>
      <c r="J7" s="5"/>
      <c r="K7" s="5"/>
      <c r="L7" s="5"/>
      <c r="M7" s="20"/>
      <c r="N7" s="247"/>
    </row>
    <row r="8" spans="1:14" ht="18.75" customHeight="1" x14ac:dyDescent="0.2">
      <c r="A8" s="541" t="s">
        <v>37</v>
      </c>
      <c r="B8" s="62">
        <f>'0 - Lisez-moi'!B23</f>
        <v>0</v>
      </c>
      <c r="C8" s="63"/>
      <c r="D8" s="63"/>
      <c r="E8" s="63"/>
      <c r="F8" s="63"/>
      <c r="G8" s="63"/>
      <c r="I8" s="245"/>
      <c r="J8" s="246"/>
      <c r="K8" s="246"/>
      <c r="L8" s="246"/>
      <c r="M8" s="246"/>
      <c r="N8" s="247"/>
    </row>
    <row r="9" spans="1:14" ht="18.75" customHeight="1" x14ac:dyDescent="0.2">
      <c r="A9" s="541"/>
      <c r="B9" s="60" t="str">
        <f>'0 - Lisez-moi'!C23</f>
        <v>Statut juridique [menu déroulant]</v>
      </c>
      <c r="C9" s="61"/>
      <c r="D9" s="61"/>
      <c r="E9" s="61"/>
      <c r="F9" s="61"/>
      <c r="G9" s="6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5">
    <mergeCell ref="A2:E5"/>
    <mergeCell ref="C20:G20"/>
    <mergeCell ref="C21:G21"/>
    <mergeCell ref="C22:G22"/>
    <mergeCell ref="C19:G19"/>
    <mergeCell ref="A8:A9"/>
    <mergeCell ref="C16:G16"/>
    <mergeCell ref="C18:G18"/>
    <mergeCell ref="C26:G26"/>
    <mergeCell ref="C27:G27"/>
    <mergeCell ref="C28:G28"/>
    <mergeCell ref="C23:G23"/>
    <mergeCell ref="C24:G24"/>
    <mergeCell ref="C25:G25"/>
    <mergeCell ref="C55:G55"/>
    <mergeCell ref="C56:G56"/>
    <mergeCell ref="C57:G57"/>
    <mergeCell ref="C29:G29"/>
    <mergeCell ref="C36:G36"/>
    <mergeCell ref="C40:G40"/>
    <mergeCell ref="C41:G41"/>
    <mergeCell ref="C42:G42"/>
    <mergeCell ref="C49:G49"/>
    <mergeCell ref="C50:G50"/>
    <mergeCell ref="C51:G51"/>
    <mergeCell ref="C52:G52"/>
    <mergeCell ref="C53:G53"/>
    <mergeCell ref="B126:G126"/>
    <mergeCell ref="C59:G59"/>
    <mergeCell ref="C60:G60"/>
    <mergeCell ref="C61:G61"/>
    <mergeCell ref="C62:G62"/>
    <mergeCell ref="C63:G63"/>
    <mergeCell ref="C64:G64"/>
    <mergeCell ref="C65:G65"/>
    <mergeCell ref="C66:G66"/>
    <mergeCell ref="C67:G67"/>
    <mergeCell ref="B97:G97"/>
    <mergeCell ref="B114:G114"/>
    <mergeCell ref="C58:G58"/>
    <mergeCell ref="C48:G48"/>
    <mergeCell ref="L23:M23"/>
    <mergeCell ref="L24:M24"/>
    <mergeCell ref="L25:M25"/>
    <mergeCell ref="L26:M26"/>
    <mergeCell ref="L27:M27"/>
    <mergeCell ref="K34:M34"/>
    <mergeCell ref="K41:M41"/>
    <mergeCell ref="K42:M42"/>
    <mergeCell ref="J46:M46"/>
    <mergeCell ref="J50:M50"/>
    <mergeCell ref="J52:L52"/>
    <mergeCell ref="J53:L53"/>
    <mergeCell ref="L57:M57"/>
    <mergeCell ref="C54:G54"/>
    <mergeCell ref="J72:M72"/>
    <mergeCell ref="J78:L78"/>
    <mergeCell ref="L18:M18"/>
    <mergeCell ref="L19:M19"/>
    <mergeCell ref="L20:M20"/>
    <mergeCell ref="L21:M21"/>
    <mergeCell ref="L22:M22"/>
    <mergeCell ref="L32:M32"/>
    <mergeCell ref="L28:M28"/>
    <mergeCell ref="L29:M29"/>
  </mergeCells>
  <conditionalFormatting sqref="M67">
    <cfRule type="cellIs" dxfId="29" priority="6" operator="equal">
      <formula>"oui"</formula>
    </cfRule>
  </conditionalFormatting>
  <conditionalFormatting sqref="M68">
    <cfRule type="cellIs" dxfId="28" priority="5" operator="equal">
      <formula>"oui"</formula>
    </cfRule>
  </conditionalFormatting>
  <conditionalFormatting sqref="M69">
    <cfRule type="cellIs" dxfId="27" priority="4" operator="greaterThan">
      <formula>0.05</formula>
    </cfRule>
  </conditionalFormatting>
  <conditionalFormatting sqref="M60">
    <cfRule type="cellIs" dxfId="26" priority="3" operator="greaterThan">
      <formula>0.8</formula>
    </cfRule>
  </conditionalFormatting>
  <conditionalFormatting sqref="M49">
    <cfRule type="cellIs" dxfId="25" priority="1" operator="greaterThan">
      <formula>$M$60</formula>
    </cfRule>
    <cfRule type="cellIs" dxfId="24" priority="2" operator="greaterThan">
      <formula>"M60"</formula>
    </cfRule>
  </conditionalFormatting>
  <dataValidations count="2">
    <dataValidation type="list" allowBlank="1" showInputMessage="1" showErrorMessage="1" sqref="B81" xr:uid="{0ACB4E4C-478E-4E1C-B484-CA95B217E6C3}">
      <formula1>"mois, jours"</formula1>
    </dataValidation>
    <dataValidation type="list" allowBlank="1" showInputMessage="1" showErrorMessage="1" sqref="M67:M68 M74 M78" xr:uid="{CFECF9E2-12BE-4883-8ACE-6C0E2BC3687C}">
      <formula1>"oui,non"</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6AA4-695E-4777-82F1-31B6BCB2CBF4}">
  <sheetPr>
    <tabColor theme="4"/>
  </sheetPr>
  <dimension ref="A1:N127"/>
  <sheetViews>
    <sheetView zoomScale="85" zoomScaleNormal="85" zoomScaleSheetLayoutView="10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Lisez-moi'!B24</f>
        <v>0</v>
      </c>
      <c r="C8" s="547"/>
      <c r="D8" s="547"/>
      <c r="E8" s="547"/>
      <c r="F8" s="547"/>
      <c r="G8" s="548"/>
      <c r="I8" s="245"/>
      <c r="J8" s="246"/>
      <c r="K8" s="246"/>
      <c r="L8" s="246"/>
      <c r="M8" s="246"/>
      <c r="N8" s="247"/>
    </row>
    <row r="9" spans="1:14" ht="18.75" customHeight="1" x14ac:dyDescent="0.2">
      <c r="A9" s="541"/>
      <c r="B9" s="549" t="str">
        <f>'0 - Lisez-moi'!C24</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23" priority="6" operator="equal">
      <formula>"oui"</formula>
    </cfRule>
  </conditionalFormatting>
  <conditionalFormatting sqref="M68">
    <cfRule type="cellIs" dxfId="22" priority="5" operator="equal">
      <formula>"oui"</formula>
    </cfRule>
  </conditionalFormatting>
  <conditionalFormatting sqref="M69">
    <cfRule type="cellIs" dxfId="21" priority="4" operator="greaterThan">
      <formula>0.05</formula>
    </cfRule>
  </conditionalFormatting>
  <conditionalFormatting sqref="M60">
    <cfRule type="cellIs" dxfId="20" priority="3" operator="greaterThan">
      <formula>0.8</formula>
    </cfRule>
  </conditionalFormatting>
  <conditionalFormatting sqref="M49">
    <cfRule type="cellIs" dxfId="19" priority="1" operator="greaterThan">
      <formula>$M$60</formula>
    </cfRule>
    <cfRule type="cellIs" dxfId="18" priority="2" operator="greaterThan">
      <formula>"M60"</formula>
    </cfRule>
  </conditionalFormatting>
  <dataValidations count="2">
    <dataValidation type="list" allowBlank="1" showInputMessage="1" showErrorMessage="1" sqref="B81" xr:uid="{6659C053-0C46-4F15-BD7F-8249202C0B5E}">
      <formula1>"mois, jours"</formula1>
    </dataValidation>
    <dataValidation type="list" allowBlank="1" showInputMessage="1" showErrorMessage="1" sqref="M67:M68 M74 M78" xr:uid="{E090F687-5997-42A0-804C-DA10D0FA133B}">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04B7-D901-4A08-85F8-95A0AD37DC2E}">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Lisez-moi'!B25</f>
        <v>0</v>
      </c>
      <c r="C8" s="547"/>
      <c r="D8" s="547"/>
      <c r="E8" s="547"/>
      <c r="F8" s="547"/>
      <c r="G8" s="548"/>
      <c r="I8" s="245"/>
      <c r="J8" s="246"/>
      <c r="K8" s="246"/>
      <c r="L8" s="246"/>
      <c r="M8" s="246"/>
      <c r="N8" s="247"/>
    </row>
    <row r="9" spans="1:14" ht="18.75" customHeight="1" x14ac:dyDescent="0.2">
      <c r="A9" s="541"/>
      <c r="B9" s="549" t="str">
        <f>'0 - Lisez-moi'!C25</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17" priority="6" operator="equal">
      <formula>"oui"</formula>
    </cfRule>
  </conditionalFormatting>
  <conditionalFormatting sqref="M68">
    <cfRule type="cellIs" dxfId="16" priority="5" operator="equal">
      <formula>"oui"</formula>
    </cfRule>
  </conditionalFormatting>
  <conditionalFormatting sqref="M69">
    <cfRule type="cellIs" dxfId="15" priority="4" operator="greaterThan">
      <formula>0.05</formula>
    </cfRule>
  </conditionalFormatting>
  <conditionalFormatting sqref="M60">
    <cfRule type="cellIs" dxfId="14" priority="3" operator="greaterThan">
      <formula>0.8</formula>
    </cfRule>
  </conditionalFormatting>
  <conditionalFormatting sqref="M49">
    <cfRule type="cellIs" dxfId="13" priority="1" operator="greaterThan">
      <formula>$M$60</formula>
    </cfRule>
    <cfRule type="cellIs" dxfId="12" priority="2" operator="greaterThan">
      <formula>"M60"</formula>
    </cfRule>
  </conditionalFormatting>
  <dataValidations count="2">
    <dataValidation type="list" allowBlank="1" showInputMessage="1" showErrorMessage="1" sqref="B81" xr:uid="{62800006-B5F6-4C33-A491-0E93CFA892BE}">
      <formula1>"mois, jours"</formula1>
    </dataValidation>
    <dataValidation type="list" allowBlank="1" showInputMessage="1" showErrorMessage="1" sqref="M67:M68 M74 M78" xr:uid="{5DE590F7-E42E-4361-BBB5-C3AB3C64F914}">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B41-CEF8-4B79-82F9-F0EFC7E94719}">
  <sheetPr codeName="Feuil2">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64"/>
      <c r="C7" s="43"/>
      <c r="D7" s="43"/>
      <c r="E7" s="43"/>
      <c r="F7" s="43"/>
      <c r="G7" s="43"/>
      <c r="I7" s="245"/>
      <c r="J7" s="5"/>
      <c r="K7" s="5"/>
      <c r="L7" s="5"/>
      <c r="M7" s="20"/>
      <c r="N7" s="247"/>
    </row>
    <row r="8" spans="1:14" ht="18.75" customHeight="1" x14ac:dyDescent="0.2">
      <c r="A8" s="541" t="s">
        <v>37</v>
      </c>
      <c r="B8" s="62">
        <f>'0 - Lisez-moi'!B7</f>
        <v>0</v>
      </c>
      <c r="C8" s="63"/>
      <c r="D8" s="63"/>
      <c r="E8" s="63"/>
      <c r="F8" s="63"/>
      <c r="G8" s="63"/>
      <c r="I8" s="245"/>
      <c r="J8" s="246"/>
      <c r="K8" s="246"/>
      <c r="L8" s="246"/>
      <c r="M8" s="246"/>
      <c r="N8" s="247"/>
    </row>
    <row r="9" spans="1:14" ht="18.75" customHeight="1" x14ac:dyDescent="0.2">
      <c r="A9" s="541"/>
      <c r="B9" s="60" t="str">
        <f>'0 - Lisez-moi'!C7</f>
        <v>Statut juridique [menu déroulant]</v>
      </c>
      <c r="C9" s="61"/>
      <c r="D9" s="61"/>
      <c r="E9" s="61"/>
      <c r="F9" s="61"/>
      <c r="G9" s="6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5">
    <mergeCell ref="A8:A9"/>
    <mergeCell ref="C63:G63"/>
    <mergeCell ref="C62:G62"/>
    <mergeCell ref="C59:G59"/>
    <mergeCell ref="C60:G60"/>
    <mergeCell ref="C40:G40"/>
    <mergeCell ref="C41:G41"/>
    <mergeCell ref="C42:G42"/>
    <mergeCell ref="C48:G48"/>
    <mergeCell ref="C49:G49"/>
    <mergeCell ref="C58:G58"/>
    <mergeCell ref="C50:G50"/>
    <mergeCell ref="C51:G51"/>
    <mergeCell ref="C53:G53"/>
    <mergeCell ref="C61:G61"/>
    <mergeCell ref="C54:G54"/>
    <mergeCell ref="C55:G55"/>
    <mergeCell ref="C52:G52"/>
    <mergeCell ref="C56:G56"/>
    <mergeCell ref="C57:G57"/>
    <mergeCell ref="C16:G16"/>
    <mergeCell ref="C18:G18"/>
    <mergeCell ref="C19:G19"/>
    <mergeCell ref="C20:G20"/>
    <mergeCell ref="C21:G21"/>
    <mergeCell ref="C36:G36"/>
    <mergeCell ref="C26:G26"/>
    <mergeCell ref="C22:G22"/>
    <mergeCell ref="C23:G23"/>
    <mergeCell ref="C24:G24"/>
    <mergeCell ref="C25:G25"/>
    <mergeCell ref="B114:G114"/>
    <mergeCell ref="B126:G126"/>
    <mergeCell ref="C66:G66"/>
    <mergeCell ref="C67:G67"/>
    <mergeCell ref="C64:G64"/>
    <mergeCell ref="B97:G97"/>
    <mergeCell ref="C65:G65"/>
    <mergeCell ref="A2:E5"/>
    <mergeCell ref="L32:M32"/>
    <mergeCell ref="L18:M18"/>
    <mergeCell ref="L19:M19"/>
    <mergeCell ref="L20:M20"/>
    <mergeCell ref="L21:M21"/>
    <mergeCell ref="L22:M22"/>
    <mergeCell ref="L23:M23"/>
    <mergeCell ref="L24:M24"/>
    <mergeCell ref="L25:M25"/>
    <mergeCell ref="L26:M26"/>
    <mergeCell ref="L27:M27"/>
    <mergeCell ref="L28:M28"/>
    <mergeCell ref="C27:G27"/>
    <mergeCell ref="C28:G28"/>
    <mergeCell ref="C29:G29"/>
    <mergeCell ref="J72:M72"/>
    <mergeCell ref="J78:L78"/>
    <mergeCell ref="J50:M50"/>
    <mergeCell ref="J52:L52"/>
    <mergeCell ref="J53:L53"/>
    <mergeCell ref="L57:M57"/>
    <mergeCell ref="L29:M29"/>
    <mergeCell ref="K34:M34"/>
    <mergeCell ref="K41:M41"/>
    <mergeCell ref="K42:M42"/>
    <mergeCell ref="J46:M46"/>
  </mergeCells>
  <conditionalFormatting sqref="M67">
    <cfRule type="cellIs" dxfId="119" priority="6" operator="equal">
      <formula>"oui"</formula>
    </cfRule>
  </conditionalFormatting>
  <conditionalFormatting sqref="M68">
    <cfRule type="cellIs" dxfId="118" priority="5" operator="equal">
      <formula>"oui"</formula>
    </cfRule>
  </conditionalFormatting>
  <conditionalFormatting sqref="M69">
    <cfRule type="cellIs" dxfId="117" priority="4" operator="greaterThan">
      <formula>0.05</formula>
    </cfRule>
  </conditionalFormatting>
  <conditionalFormatting sqref="M60">
    <cfRule type="cellIs" dxfId="116" priority="3" operator="greaterThan">
      <formula>0.8</formula>
    </cfRule>
  </conditionalFormatting>
  <conditionalFormatting sqref="M49">
    <cfRule type="cellIs" dxfId="115" priority="1" operator="greaterThan">
      <formula>$M$60</formula>
    </cfRule>
    <cfRule type="cellIs" dxfId="114" priority="2" operator="greaterThan">
      <formula>"M60"</formula>
    </cfRule>
  </conditionalFormatting>
  <dataValidations disablePrompts="1" count="2">
    <dataValidation type="list" allowBlank="1" showInputMessage="1" showErrorMessage="1" sqref="B81" xr:uid="{4AC04547-E5F0-4CD9-BDA3-B593EEE98000}">
      <formula1>"mois, jours"</formula1>
    </dataValidation>
    <dataValidation type="list" allowBlank="1" showInputMessage="1" showErrorMessage="1" sqref="M67:M68 M74 M78" xr:uid="{DDBCC911-9900-4F7F-A837-F810DFAE3847}">
      <formula1>"oui,non"</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8F3C-7453-4854-AFE1-24478ED4B464}">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Lisez-moi'!B26</f>
        <v>0</v>
      </c>
      <c r="C8" s="547"/>
      <c r="D8" s="547"/>
      <c r="E8" s="547"/>
      <c r="F8" s="547"/>
      <c r="G8" s="548"/>
      <c r="I8" s="245"/>
      <c r="J8" s="246"/>
      <c r="K8" s="246"/>
      <c r="L8" s="246"/>
      <c r="M8" s="246"/>
      <c r="N8" s="247"/>
    </row>
    <row r="9" spans="1:14" ht="18.75" customHeight="1" x14ac:dyDescent="0.2">
      <c r="A9" s="541"/>
      <c r="B9" s="549" t="str">
        <f>'0 - Lisez-moi'!C26</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11" priority="6" operator="equal">
      <formula>"oui"</formula>
    </cfRule>
  </conditionalFormatting>
  <conditionalFormatting sqref="M68">
    <cfRule type="cellIs" dxfId="10" priority="5" operator="equal">
      <formula>"oui"</formula>
    </cfRule>
  </conditionalFormatting>
  <conditionalFormatting sqref="M69">
    <cfRule type="cellIs" dxfId="9" priority="4" operator="greaterThan">
      <formula>0.05</formula>
    </cfRule>
  </conditionalFormatting>
  <conditionalFormatting sqref="M60">
    <cfRule type="cellIs" dxfId="8" priority="3" operator="greaterThan">
      <formula>0.8</formula>
    </cfRule>
  </conditionalFormatting>
  <conditionalFormatting sqref="M49">
    <cfRule type="cellIs" dxfId="7" priority="1" operator="greaterThan">
      <formula>$M$60</formula>
    </cfRule>
    <cfRule type="cellIs" dxfId="6" priority="2" operator="greaterThan">
      <formula>"M60"</formula>
    </cfRule>
  </conditionalFormatting>
  <dataValidations count="2">
    <dataValidation type="list" allowBlank="1" showInputMessage="1" showErrorMessage="1" sqref="B81" xr:uid="{E8108E87-E55B-4608-85A2-13337DAABE3F}">
      <formula1>"mois, jours"</formula1>
    </dataValidation>
    <dataValidation type="list" allowBlank="1" showInputMessage="1" showErrorMessage="1" sqref="M67:M68 M74 M78" xr:uid="{F2754DBC-AE3F-41C5-A13E-6DBBEC678682}">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0DE2-BA22-4679-9DA3-8A99EBD2865A}">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Lisez-moi'!B41</f>
        <v>0</v>
      </c>
      <c r="C8" s="547"/>
      <c r="D8" s="547"/>
      <c r="E8" s="547"/>
      <c r="F8" s="547"/>
      <c r="G8" s="548"/>
      <c r="I8" s="245"/>
      <c r="J8" s="246"/>
      <c r="K8" s="246"/>
      <c r="L8" s="246"/>
      <c r="M8" s="246"/>
      <c r="N8" s="247"/>
    </row>
    <row r="9" spans="1:14" ht="18.75" customHeight="1" x14ac:dyDescent="0.2">
      <c r="A9" s="541"/>
      <c r="B9" s="549" t="str">
        <f>'0 - Lisez-moi'!C27</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2.75" customHeight="1"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5" priority="6" operator="equal">
      <formula>"oui"</formula>
    </cfRule>
  </conditionalFormatting>
  <conditionalFormatting sqref="M68">
    <cfRule type="cellIs" dxfId="4" priority="5" operator="equal">
      <formula>"oui"</formula>
    </cfRule>
  </conditionalFormatting>
  <conditionalFormatting sqref="M69">
    <cfRule type="cellIs" dxfId="3" priority="4" operator="greaterThan">
      <formula>0.05</formula>
    </cfRule>
  </conditionalFormatting>
  <conditionalFormatting sqref="M60">
    <cfRule type="cellIs" dxfId="2" priority="3" operator="greaterThan">
      <formula>0.8</formula>
    </cfRule>
  </conditionalFormatting>
  <conditionalFormatting sqref="M49">
    <cfRule type="cellIs" dxfId="1" priority="1" operator="greaterThan">
      <formula>$M$60</formula>
    </cfRule>
    <cfRule type="cellIs" dxfId="0" priority="2" operator="greaterThan">
      <formula>"M60"</formula>
    </cfRule>
  </conditionalFormatting>
  <dataValidations disablePrompts="1" count="2">
    <dataValidation type="list" allowBlank="1" showInputMessage="1" showErrorMessage="1" sqref="B81" xr:uid="{AB84D69E-E9D1-421B-B6DC-78349065D628}">
      <formula1>"mois, jours"</formula1>
    </dataValidation>
    <dataValidation type="list" allowBlank="1" showInputMessage="1" showErrorMessage="1" sqref="M67:M68 M74 M78" xr:uid="{D9D55E98-761B-4131-9D96-81BB3C344C54}">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4DC5-87FF-444F-B5A2-FF72BBC40236}">
  <sheetPr>
    <tabColor theme="0" tint="-0.499984740745262"/>
  </sheetPr>
  <dimension ref="A1:Z97"/>
  <sheetViews>
    <sheetView tabSelected="1" view="pageBreakPreview" zoomScale="85" zoomScaleNormal="85" zoomScaleSheetLayoutView="85" workbookViewId="0">
      <selection activeCell="L13" sqref="L13"/>
    </sheetView>
  </sheetViews>
  <sheetFormatPr baseColWidth="10" defaultRowHeight="15" x14ac:dyDescent="0.25"/>
  <cols>
    <col min="1" max="1" width="49" style="141" customWidth="1"/>
    <col min="2" max="2" width="11.42578125" style="10"/>
    <col min="3" max="3" width="13.85546875" style="141" customWidth="1"/>
    <col min="4" max="5" width="13.42578125" style="141" customWidth="1"/>
    <col min="6" max="6" width="0.85546875" style="141" customWidth="1"/>
    <col min="7" max="7" width="18.85546875" style="171" customWidth="1"/>
    <col min="8" max="14" width="13.85546875" style="141" customWidth="1"/>
    <col min="15" max="16384" width="11.42578125" style="141"/>
  </cols>
  <sheetData>
    <row r="1" spans="1:7" ht="26.25" x14ac:dyDescent="0.25">
      <c r="A1" s="396" t="s">
        <v>286</v>
      </c>
      <c r="B1" s="397"/>
      <c r="C1" s="397"/>
      <c r="D1" s="397"/>
      <c r="E1" s="397"/>
      <c r="F1" s="394"/>
      <c r="G1" s="577" t="str">
        <f>'0 - Lisez-moi'!A2</f>
        <v>V2.1</v>
      </c>
    </row>
    <row r="2" spans="1:7" x14ac:dyDescent="0.25">
      <c r="A2" s="396" t="s">
        <v>95</v>
      </c>
      <c r="B2" s="398"/>
      <c r="C2" s="398"/>
      <c r="D2" s="398"/>
      <c r="E2" s="398"/>
      <c r="F2" s="394"/>
      <c r="G2" s="394"/>
    </row>
    <row r="3" spans="1:7" ht="18.75" customHeight="1" x14ac:dyDescent="0.25">
      <c r="A3" s="565" t="s">
        <v>268</v>
      </c>
      <c r="B3" s="565"/>
      <c r="C3" s="565"/>
      <c r="D3" s="565"/>
      <c r="E3" s="368"/>
      <c r="F3" s="394"/>
      <c r="G3" s="395" t="s">
        <v>285</v>
      </c>
    </row>
    <row r="4" spans="1:7" ht="18.75" customHeight="1" x14ac:dyDescent="0.25">
      <c r="A4" s="566" t="s">
        <v>84</v>
      </c>
      <c r="B4" s="566"/>
      <c r="C4" s="566"/>
      <c r="D4" s="566"/>
      <c r="E4" s="369"/>
      <c r="F4" s="393"/>
      <c r="G4" s="388"/>
    </row>
    <row r="5" spans="1:7" ht="12.75" x14ac:dyDescent="0.25">
      <c r="A5" s="567" t="s">
        <v>210</v>
      </c>
      <c r="B5" s="568"/>
      <c r="C5" s="568"/>
      <c r="D5" s="569"/>
      <c r="E5" s="370">
        <f>'Demandeur 1'!B18+'Demandeur 2'!B18+'Demandeur 3'!B18+'Demandeur 4'!B18+'Demandeur 5'!B18+'Demandeur 6'!B18+'Demandeur 7'!B18+'Demandeur 8'!B18+'Demandeur 9'!B18+'Demandeur 10'!B18+'Demandeur 11'!B18+'Demandeur 12'!B18+'Demandeur 13'!B18+'Demandeur 14'!B18+'Demandeur 15'!B18+'Demandeur 16'!B18+'Demandeur 17'!B18+'Demandeur 18'!B18+'Demandeur 19'!B18+'Demandeur 20'!B18</f>
        <v>0</v>
      </c>
      <c r="F5" s="393"/>
      <c r="G5" s="370">
        <f>'Demandeur 1'!J18+'Demandeur 2'!J18+'Demandeur 3'!J18+'Demandeur 4'!J18+'Demandeur 5'!J18+'Demandeur 6'!J18+'Demandeur 7'!J18+'Demandeur 8'!J18+'Demandeur 9'!J18+'Demandeur 10'!J18+'Demandeur 11'!J18+'Demandeur 12'!J18+'Demandeur 13'!J18+'Demandeur 14'!J18+'Demandeur 15'!J18+'Demandeur 16'!J18+'Demandeur 17'!J18+'Demandeur 18'!J18+'Demandeur 19'!J18+'Demandeur 20'!J18</f>
        <v>0</v>
      </c>
    </row>
    <row r="6" spans="1:7" ht="12.75" x14ac:dyDescent="0.25">
      <c r="A6" s="561" t="s">
        <v>38</v>
      </c>
      <c r="B6" s="561"/>
      <c r="C6" s="561"/>
      <c r="D6" s="561"/>
      <c r="E6" s="370">
        <f>'Demandeur 1'!B19+'Demandeur 2'!B19+'Demandeur 3'!B19+'Demandeur 4'!B19+'Demandeur 5'!B19+'Demandeur 6'!B19+'Demandeur 7'!B19+'Demandeur 8'!B19+'Demandeur 9'!B19+'Demandeur 10'!B19+'Demandeur 11'!B19+'Demandeur 12'!B19+'Demandeur 13'!B19+'Demandeur 14'!B19+'Demandeur 15'!B19+'Demandeur 16'!B19+'Demandeur 17'!B19+'Demandeur 18'!B19+'Demandeur 19'!B19+'Demandeur 20'!B19</f>
        <v>0</v>
      </c>
      <c r="F6" s="393"/>
      <c r="G6" s="370">
        <f>'Demandeur 1'!J19+'Demandeur 2'!J19+'Demandeur 3'!J19+'Demandeur 4'!J19+'Demandeur 5'!J19+'Demandeur 6'!J19+'Demandeur 7'!J19+'Demandeur 8'!J19+'Demandeur 9'!J19+'Demandeur 10'!J19+'Demandeur 11'!J19+'Demandeur 12'!J19+'Demandeur 13'!J19+'Demandeur 14'!J19+'Demandeur 15'!J19+'Demandeur 16'!J19+'Demandeur 17'!J19+'Demandeur 18'!J19+'Demandeur 19'!J19+'Demandeur 20'!J19</f>
        <v>0</v>
      </c>
    </row>
    <row r="7" spans="1:7" ht="12.75" x14ac:dyDescent="0.25">
      <c r="A7" s="561" t="s">
        <v>68</v>
      </c>
      <c r="B7" s="561"/>
      <c r="C7" s="561"/>
      <c r="D7" s="561"/>
      <c r="E7" s="370">
        <f>'Demandeur 1'!B20+'Demandeur 2'!B20+'Demandeur 3'!B20+'Demandeur 4'!B20+'Demandeur 5'!B20+'Demandeur 6'!B20+'Demandeur 7'!B20+'Demandeur 8'!B20+'Demandeur 9'!B20+'Demandeur 10'!B20+'Demandeur 11'!B20+'Demandeur 12'!B20+'Demandeur 13'!B20+'Demandeur 14'!B20+'Demandeur 15'!B20+'Demandeur 16'!B20+'Demandeur 17'!B20+'Demandeur 18'!B20+'Demandeur 19'!B20+'Demandeur 20'!B20</f>
        <v>0</v>
      </c>
      <c r="F7" s="393"/>
      <c r="G7" s="370">
        <f>'Demandeur 1'!J20+'Demandeur 2'!J20+'Demandeur 3'!J20+'Demandeur 4'!J20+'Demandeur 5'!J20+'Demandeur 6'!J20+'Demandeur 7'!J20+'Demandeur 8'!J20+'Demandeur 9'!J20+'Demandeur 10'!J20+'Demandeur 11'!J20+'Demandeur 12'!J20+'Demandeur 13'!J20+'Demandeur 14'!J20+'Demandeur 15'!J20+'Demandeur 16'!J20+'Demandeur 17'!J20+'Demandeur 18'!J20+'Demandeur 19'!J20+'Demandeur 20'!J20</f>
        <v>0</v>
      </c>
    </row>
    <row r="8" spans="1:7" ht="12.75" x14ac:dyDescent="0.25">
      <c r="A8" s="561" t="s">
        <v>211</v>
      </c>
      <c r="B8" s="561"/>
      <c r="C8" s="561"/>
      <c r="D8" s="561"/>
      <c r="E8" s="370">
        <f>'Demandeur 1'!B21+'Demandeur 2'!B21+'Demandeur 3'!B21+'Demandeur 4'!B21+'Demandeur 5'!B21+'Demandeur 6'!B21+'Demandeur 7'!B21+'Demandeur 8'!B21+'Demandeur 9'!B21+'Demandeur 10'!B21+'Demandeur 11'!B21+'Demandeur 12'!B21+'Demandeur 13'!B21+'Demandeur 14'!B21+'Demandeur 15'!B21+'Demandeur 16'!B21+'Demandeur 17'!B21+'Demandeur 18'!B21+'Demandeur 19'!B21+'Demandeur 20'!B21</f>
        <v>0</v>
      </c>
      <c r="F8" s="393"/>
      <c r="G8" s="370">
        <f>'Demandeur 1'!J21+'Demandeur 2'!J21+'Demandeur 3'!J21+'Demandeur 4'!J21+'Demandeur 5'!J21+'Demandeur 6'!J21+'Demandeur 7'!J21+'Demandeur 8'!J21+'Demandeur 9'!J21+'Demandeur 10'!J21+'Demandeur 11'!J21+'Demandeur 12'!J21+'Demandeur 13'!J21+'Demandeur 14'!J21+'Demandeur 15'!J21+'Demandeur 16'!J21+'Demandeur 17'!J21+'Demandeur 18'!J21+'Demandeur 19'!J21+'Demandeur 20'!J21</f>
        <v>0</v>
      </c>
    </row>
    <row r="9" spans="1:7" ht="51" customHeight="1" x14ac:dyDescent="0.25">
      <c r="A9" s="561" t="s">
        <v>212</v>
      </c>
      <c r="B9" s="561"/>
      <c r="C9" s="561"/>
      <c r="D9" s="561"/>
      <c r="E9" s="370">
        <f>'Demandeur 1'!B22+'Demandeur 2'!B22+'Demandeur 3'!B22+'Demandeur 4'!B22+'Demandeur 5'!B22+'Demandeur 6'!B22+'Demandeur 7'!B22+'Demandeur 8'!B22+'Demandeur 9'!B22+'Demandeur 10'!B22+'Demandeur 11'!B22+'Demandeur 12'!B22+'Demandeur 13'!B22+'Demandeur 14'!B22+'Demandeur 15'!B22+'Demandeur 16'!B22+'Demandeur 17'!B22+'Demandeur 18'!B22+'Demandeur 19'!B22+'Demandeur 20'!B22</f>
        <v>0</v>
      </c>
      <c r="F9" s="393"/>
      <c r="G9" s="370">
        <f>'Demandeur 1'!J22+'Demandeur 2'!J22+'Demandeur 3'!J22+'Demandeur 4'!J22+'Demandeur 5'!J22+'Demandeur 6'!J22+'Demandeur 7'!J22+'Demandeur 8'!J22+'Demandeur 9'!J22+'Demandeur 10'!J22+'Demandeur 11'!J22+'Demandeur 12'!J22+'Demandeur 13'!J22+'Demandeur 14'!J22+'Demandeur 15'!J22+'Demandeur 16'!J22+'Demandeur 17'!J22+'Demandeur 18'!J22+'Demandeur 19'!J22+'Demandeur 20'!J22</f>
        <v>0</v>
      </c>
    </row>
    <row r="10" spans="1:7" ht="25.5" customHeight="1" x14ac:dyDescent="0.25">
      <c r="A10" s="560" t="s">
        <v>213</v>
      </c>
      <c r="B10" s="560"/>
      <c r="C10" s="560"/>
      <c r="D10" s="560"/>
      <c r="E10" s="371">
        <f>'Demandeur 1'!B23+'Demandeur 2'!B23+'Demandeur 3'!B23+'Demandeur 4'!B23+'Demandeur 5'!B23+'Demandeur 6'!B23+'Demandeur 7'!B23+'Demandeur 8'!B23+'Demandeur 9'!B23+'Demandeur 10'!B23+'Demandeur 11'!B23+'Demandeur 12'!B23+'Demandeur 13'!B23+'Demandeur 14'!B23+'Demandeur 15'!B23+'Demandeur 16'!B23+'Demandeur 17'!B23+'Demandeur 18'!B23+'Demandeur 19'!B23+'Demandeur 20'!B23</f>
        <v>0</v>
      </c>
      <c r="F10" s="393"/>
      <c r="G10" s="371">
        <f>'Demandeur 1'!J23+'Demandeur 2'!J23+'Demandeur 3'!J23+'Demandeur 4'!J23+'Demandeur 5'!J23+'Demandeur 6'!J23+'Demandeur 7'!J23+'Demandeur 8'!J23+'Demandeur 9'!J23+'Demandeur 10'!J23+'Demandeur 11'!J23+'Demandeur 12'!J23+'Demandeur 13'!J23+'Demandeur 14'!J23+'Demandeur 15'!J23+'Demandeur 16'!J23+'Demandeur 17'!J23+'Demandeur 18'!J23+'Demandeur 19'!J23+'Demandeur 20'!J23</f>
        <v>0</v>
      </c>
    </row>
    <row r="11" spans="1:7" ht="12.75" x14ac:dyDescent="0.25">
      <c r="A11" s="560" t="s">
        <v>214</v>
      </c>
      <c r="B11" s="560"/>
      <c r="C11" s="560"/>
      <c r="D11" s="560"/>
      <c r="E11" s="371">
        <f>'Demandeur 1'!B24+'Demandeur 2'!B24+'Demandeur 3'!B24+'Demandeur 4'!B24+'Demandeur 5'!B24+'Demandeur 6'!B24+'Demandeur 7'!B24+'Demandeur 8'!B24+'Demandeur 9'!B24+'Demandeur 10'!B24+'Demandeur 11'!B24+'Demandeur 12'!B24+'Demandeur 13'!B24+'Demandeur 14'!B24+'Demandeur 15'!B24+'Demandeur 16'!B24+'Demandeur 17'!B24+'Demandeur 18'!B24+'Demandeur 19'!B24+'Demandeur 20'!B24</f>
        <v>0</v>
      </c>
      <c r="F11" s="393"/>
      <c r="G11" s="371">
        <f>'Demandeur 1'!J24+'Demandeur 2'!J24+'Demandeur 3'!J24+'Demandeur 4'!J24+'Demandeur 5'!J24+'Demandeur 6'!J24+'Demandeur 7'!J24+'Demandeur 8'!J24+'Demandeur 9'!J24+'Demandeur 10'!J24+'Demandeur 11'!J24+'Demandeur 12'!J24+'Demandeur 13'!J24+'Demandeur 14'!J24+'Demandeur 15'!J24+'Demandeur 16'!J24+'Demandeur 17'!J24+'Demandeur 18'!J24+'Demandeur 19'!J24+'Demandeur 20'!J24</f>
        <v>0</v>
      </c>
    </row>
    <row r="12" spans="1:7" ht="12.75" x14ac:dyDescent="0.25">
      <c r="A12" s="560" t="s">
        <v>215</v>
      </c>
      <c r="B12" s="560"/>
      <c r="C12" s="560"/>
      <c r="D12" s="560"/>
      <c r="E12" s="371">
        <f>'Demandeur 1'!B25+'Demandeur 2'!B25+'Demandeur 3'!B25+'Demandeur 4'!B25+'Demandeur 5'!B25+'Demandeur 6'!B25+'Demandeur 7'!B25+'Demandeur 8'!B25+'Demandeur 9'!B25+'Demandeur 10'!B25+'Demandeur 11'!B25+'Demandeur 12'!B25+'Demandeur 13'!B25+'Demandeur 14'!B25+'Demandeur 15'!B25+'Demandeur 16'!B25+'Demandeur 17'!B25+'Demandeur 18'!B25+'Demandeur 19'!B25+'Demandeur 20'!B25</f>
        <v>0</v>
      </c>
      <c r="F12" s="393"/>
      <c r="G12" s="371">
        <f>'Demandeur 1'!J25+'Demandeur 2'!J25+'Demandeur 3'!J25+'Demandeur 4'!J25+'Demandeur 5'!J25+'Demandeur 6'!J25+'Demandeur 7'!J25+'Demandeur 8'!J25+'Demandeur 9'!J25+'Demandeur 10'!J25+'Demandeur 11'!J25+'Demandeur 12'!J25+'Demandeur 13'!J25+'Demandeur 14'!J25+'Demandeur 15'!J25+'Demandeur 16'!J25+'Demandeur 17'!J25+'Demandeur 18'!J25+'Demandeur 19'!J25+'Demandeur 20'!J25</f>
        <v>0</v>
      </c>
    </row>
    <row r="13" spans="1:7" ht="12.75" x14ac:dyDescent="0.25">
      <c r="A13" s="561" t="s">
        <v>96</v>
      </c>
      <c r="B13" s="561"/>
      <c r="C13" s="561"/>
      <c r="D13" s="561"/>
      <c r="E13" s="370">
        <f>'Demandeur 1'!B26+'Demandeur 2'!B26+'Demandeur 3'!B26+'Demandeur 4'!B26+'Demandeur 5'!B26+'Demandeur 6'!B26+'Demandeur 7'!B26+'Demandeur 8'!B26+'Demandeur 9'!B26+'Demandeur 10'!B26+'Demandeur 11'!B26+'Demandeur 12'!B26+'Demandeur 13'!B26+'Demandeur 14'!B26+'Demandeur 15'!B26+'Demandeur 16'!B26+'Demandeur 17'!B26+'Demandeur 18'!B26+'Demandeur 19'!B26+'Demandeur 20'!B26</f>
        <v>0</v>
      </c>
      <c r="F13" s="393"/>
      <c r="G13" s="370">
        <f>'Demandeur 1'!J26+'Demandeur 2'!J26+'Demandeur 3'!J26+'Demandeur 4'!J26+'Demandeur 5'!J26+'Demandeur 6'!J26+'Demandeur 7'!J26+'Demandeur 8'!J26+'Demandeur 9'!J26+'Demandeur 10'!J26+'Demandeur 11'!J26+'Demandeur 12'!J26+'Demandeur 13'!J26+'Demandeur 14'!J26+'Demandeur 15'!J26+'Demandeur 16'!J26+'Demandeur 17'!J26+'Demandeur 18'!J26+'Demandeur 19'!J26+'Demandeur 20'!J26</f>
        <v>0</v>
      </c>
    </row>
    <row r="14" spans="1:7" ht="12.75" x14ac:dyDescent="0.25">
      <c r="A14" s="561" t="s">
        <v>70</v>
      </c>
      <c r="B14" s="561"/>
      <c r="C14" s="561"/>
      <c r="D14" s="561"/>
      <c r="E14" s="370">
        <f>'Demandeur 1'!B27+'Demandeur 2'!B27+'Demandeur 3'!B27+'Demandeur 4'!B27+'Demandeur 5'!B27+'Demandeur 6'!B27+'Demandeur 7'!B27+'Demandeur 8'!B27+'Demandeur 9'!B27+'Demandeur 10'!B27+'Demandeur 11'!B27+'Demandeur 12'!B27+'Demandeur 13'!B27+'Demandeur 14'!B27+'Demandeur 15'!B27+'Demandeur 16'!B27+'Demandeur 17'!B27+'Demandeur 18'!B27+'Demandeur 19'!B27+'Demandeur 20'!B27</f>
        <v>0</v>
      </c>
      <c r="F14" s="393"/>
      <c r="G14" s="370">
        <f>'Demandeur 1'!J27+'Demandeur 2'!J27+'Demandeur 3'!J27+'Demandeur 4'!J27+'Demandeur 5'!J27+'Demandeur 6'!J27+'Demandeur 7'!J27+'Demandeur 8'!J27+'Demandeur 9'!J27+'Demandeur 10'!J27+'Demandeur 11'!J27+'Demandeur 12'!J27+'Demandeur 13'!J27+'Demandeur 14'!J27+'Demandeur 15'!J27+'Demandeur 16'!J27+'Demandeur 17'!J27+'Demandeur 18'!J27+'Demandeur 19'!J27+'Demandeur 20'!J27</f>
        <v>0</v>
      </c>
    </row>
    <row r="15" spans="1:7" ht="25.5" customHeight="1" x14ac:dyDescent="0.25">
      <c r="A15" s="561" t="s">
        <v>269</v>
      </c>
      <c r="B15" s="561"/>
      <c r="C15" s="561"/>
      <c r="D15" s="561"/>
      <c r="E15" s="370">
        <f>'Demandeur 1'!B28+'Demandeur 2'!B28+'Demandeur 3'!B28+'Demandeur 4'!B28+'Demandeur 5'!B28+'Demandeur 6'!B28+'Demandeur 7'!B28+'Demandeur 8'!B28+'Demandeur 9'!B28+'Demandeur 10'!B28+'Demandeur 11'!B28+'Demandeur 12'!B28+'Demandeur 13'!B28+'Demandeur 14'!B28+'Demandeur 15'!B28+'Demandeur 16'!B28+'Demandeur 17'!B28+'Demandeur 18'!B28+'Demandeur 19'!B28+'Demandeur 20'!B28</f>
        <v>0</v>
      </c>
      <c r="F15" s="393"/>
      <c r="G15" s="370">
        <f>'Demandeur 1'!J28+'Demandeur 2'!J28+'Demandeur 3'!J28+'Demandeur 4'!J28+'Demandeur 5'!J28+'Demandeur 6'!J28+'Demandeur 7'!J28+'Demandeur 8'!J28+'Demandeur 9'!J28+'Demandeur 10'!J28+'Demandeur 11'!J28+'Demandeur 12'!J28+'Demandeur 13'!J28+'Demandeur 14'!J28+'Demandeur 15'!J28+'Demandeur 16'!J28+'Demandeur 17'!J28+'Demandeur 18'!J28+'Demandeur 19'!J28+'Demandeur 20'!J28</f>
        <v>0</v>
      </c>
    </row>
    <row r="16" spans="1:7" ht="38.25" customHeight="1" x14ac:dyDescent="0.25">
      <c r="A16" s="571" t="s">
        <v>85</v>
      </c>
      <c r="B16" s="571"/>
      <c r="C16" s="571"/>
      <c r="D16" s="571"/>
      <c r="E16" s="372">
        <f>'Demandeur 1'!B29+'Demandeur 2'!B29+'Demandeur 3'!B29+'Demandeur 4'!B29+'Demandeur 5'!B29+'Demandeur 6'!B29+'Demandeur 7'!B29+'Demandeur 8'!B29+'Demandeur 9'!B29+'Demandeur 10'!B29+'Demandeur 11'!B29+'Demandeur 12'!B29+'Demandeur 13'!B29+'Demandeur 14'!B29+'Demandeur 15'!B29+'Demandeur 16'!B29+'Demandeur 17'!B29+'Demandeur 18'!B29+'Demandeur 19'!B29+'Demandeur 20'!B29</f>
        <v>0</v>
      </c>
      <c r="F16" s="393"/>
      <c r="G16" s="389">
        <f>'Demandeur 1'!J29+'Demandeur 2'!J29+'Demandeur 3'!J29+'Demandeur 4'!J29+'Demandeur 5'!J29+'Demandeur 6'!J29+'Demandeur 7'!J29+'Demandeur 8'!J29+'Demandeur 9'!J29+'Demandeur 10'!J29+'Demandeur 11'!J29+'Demandeur 12'!J29+'Demandeur 13'!J29+'Demandeur 14'!J29+'Demandeur 15'!J29+'Demandeur 16'!J29+'Demandeur 17'!J29+'Demandeur 18'!J29+'Demandeur 19'!J29+'Demandeur 20'!J29</f>
        <v>0</v>
      </c>
    </row>
    <row r="17" spans="1:7" ht="12.75" x14ac:dyDescent="0.25">
      <c r="A17" s="362"/>
      <c r="B17" s="362"/>
      <c r="C17" s="362"/>
      <c r="D17" s="363"/>
      <c r="E17" s="373"/>
      <c r="F17" s="393"/>
      <c r="G17" s="373"/>
    </row>
    <row r="18" spans="1:7" ht="12.75" x14ac:dyDescent="0.25">
      <c r="A18" s="364" t="s">
        <v>270</v>
      </c>
      <c r="B18" s="365"/>
      <c r="C18" s="365"/>
      <c r="D18" s="365"/>
      <c r="E18" s="374"/>
      <c r="F18" s="393"/>
      <c r="G18" s="390"/>
    </row>
    <row r="19" spans="1:7" ht="12.75" x14ac:dyDescent="0.25">
      <c r="A19" s="571" t="s">
        <v>7</v>
      </c>
      <c r="B19" s="571"/>
      <c r="C19" s="571"/>
      <c r="D19" s="571"/>
      <c r="E19" s="375">
        <f>'Demandeur 1'!B32+'Demandeur 2'!B32+'Demandeur 3'!B32+'Demandeur 4'!B32+'Demandeur 5'!B32</f>
        <v>0</v>
      </c>
      <c r="F19" s="393"/>
      <c r="G19" s="391">
        <f>'Demandeur 1'!J32+'Demandeur 2'!J32+'Demandeur 3'!J32+'Demandeur 4'!J32+'Demandeur 5'!J32</f>
        <v>0</v>
      </c>
    </row>
    <row r="20" spans="1:7" ht="39.75" customHeight="1" x14ac:dyDescent="0.25">
      <c r="A20" s="362"/>
      <c r="B20" s="362"/>
      <c r="C20" s="362"/>
      <c r="D20" s="363"/>
      <c r="E20" s="373"/>
      <c r="F20" s="393"/>
      <c r="G20" s="373"/>
    </row>
    <row r="21" spans="1:7" ht="26.25" customHeight="1" x14ac:dyDescent="0.25">
      <c r="A21" s="572" t="s">
        <v>271</v>
      </c>
      <c r="B21" s="572"/>
      <c r="C21" s="572"/>
      <c r="D21" s="572"/>
      <c r="E21" s="376">
        <f>'Demandeur 1'!B34+'Demandeur 2'!B34+'Demandeur 3'!B34+'Demandeur 4'!B34+'Demandeur 5'!B34+'Demandeur 6'!B34+'Demandeur 7'!B34+'Demandeur 8'!B34+'Demandeur 9'!B34+'Demandeur 10'!B34+'Demandeur 11'!B34+'Demandeur 12'!B34+'Demandeur 13'!B34+'Demandeur 14'!B34+'Demandeur 15'!B34+'Demandeur 16'!B34+'Demandeur 17'!B34+'Demandeur 18'!B34+'Demandeur 19'!B34+'Demandeur 20'!B34</f>
        <v>0</v>
      </c>
      <c r="F21" s="393"/>
      <c r="G21" s="392">
        <f>'Demandeur 1'!J34+'Demandeur 2'!J34+'Demandeur 3'!J34+'Demandeur 4'!J34+'Demandeur 5'!J34+'Demandeur 6'!J34+'Demandeur 7'!J34+'Demandeur 8'!J34+'Demandeur 9'!J34+'Demandeur 10'!J34+'Demandeur 11'!J34+'Demandeur 12'!J34+'Demandeur 13'!J34+'Demandeur 14'!J34+'Demandeur 15'!J34+'Demandeur 16'!J34+'Demandeur 17'!J34+'Demandeur 18'!J34+'Demandeur 19'!J34+'Demandeur 20'!J34</f>
        <v>0</v>
      </c>
    </row>
    <row r="22" spans="1:7" ht="12.75" x14ac:dyDescent="0.25">
      <c r="A22" s="362"/>
      <c r="B22" s="362"/>
      <c r="C22" s="362"/>
      <c r="D22" s="363"/>
      <c r="E22" s="377"/>
      <c r="F22" s="393"/>
      <c r="G22" s="393"/>
    </row>
    <row r="23" spans="1:7" ht="12.75" customHeight="1" x14ac:dyDescent="0.25">
      <c r="A23" s="573" t="s">
        <v>272</v>
      </c>
      <c r="B23" s="573"/>
      <c r="C23" s="573"/>
      <c r="D23" s="573"/>
      <c r="E23" s="378" t="s">
        <v>25</v>
      </c>
      <c r="F23" s="393"/>
      <c r="G23" s="393"/>
    </row>
    <row r="24" spans="1:7" ht="12.75" x14ac:dyDescent="0.25">
      <c r="A24" s="574" t="s">
        <v>16</v>
      </c>
      <c r="B24" s="574"/>
      <c r="C24" s="574"/>
      <c r="D24" s="574"/>
      <c r="E24" s="379">
        <f>'Demandeur 1'!B41+'Demandeur 2'!B41+'Demandeur 3'!B41+'Demandeur 4'!B41+'Demandeur 5'!B41+'Demandeur 6'!B41+'Demandeur 7'!B41+'Demandeur 8'!B41+'Demandeur 9'!B41+'Demandeur 10'!B41+'Demandeur 11'!B41+'Demandeur 12'!B41+'Demandeur 13'!B41+'Demandeur 14'!B41+'Demandeur 15'!B41+'Demandeur 16'!B41+'Demandeur 17'!B41+'Demandeur 18'!B41+'Demandeur 19'!B41+'Demandeur 20'!B41</f>
        <v>0</v>
      </c>
      <c r="F24" s="393"/>
      <c r="G24" s="393"/>
    </row>
    <row r="25" spans="1:7" ht="42.75" customHeight="1" x14ac:dyDescent="0.25">
      <c r="A25" s="574" t="s">
        <v>62</v>
      </c>
      <c r="B25" s="574"/>
      <c r="C25" s="574"/>
      <c r="D25" s="574"/>
      <c r="E25" s="380">
        <f>'Demandeur 1'!B42+'Demandeur 2'!B42+'Demandeur 3'!B42+'Demandeur 4'!B42+'Demandeur 5'!B42+'Demandeur 6'!B42+'Demandeur 7'!B42+'Demandeur 8'!B42+'Demandeur 9'!B42+'Demandeur 10'!B42+'Demandeur 11'!B42+'Demandeur 12'!B42+'Demandeur 13'!B42+'Demandeur 14'!B42+'Demandeur 15'!B42+'Demandeur 16'!B42+'Demandeur 17'!B42+'Demandeur 18'!B42+'Demandeur 19'!B42+'Demandeur 20'!B42</f>
        <v>0</v>
      </c>
      <c r="F25" s="393"/>
      <c r="G25" s="393"/>
    </row>
    <row r="26" spans="1:7" ht="26.25" customHeight="1" x14ac:dyDescent="0.25">
      <c r="A26" s="571" t="s">
        <v>90</v>
      </c>
      <c r="B26" s="571"/>
      <c r="C26" s="571"/>
      <c r="D26" s="571"/>
      <c r="E26" s="375">
        <f>'Demandeur 1'!B43+'Demandeur 2'!B43+'Demandeur 3'!B43+'Demandeur 4'!B43+'Demandeur 5'!B43+'Demandeur 6'!B43+'Demandeur 7'!B43+'Demandeur 8'!B43+'Demandeur 9'!B43+'Demandeur 10'!B43+'Demandeur 11'!B43+'Demandeur 12'!B43+'Demandeur 13'!B43+'Demandeur 14'!B43+'Demandeur 15'!B43+'Demandeur 16'!B43+'Demandeur 17'!B43+'Demandeur 18'!B43+'Demandeur 19'!B43+'Demandeur 20'!B43</f>
        <v>0</v>
      </c>
      <c r="F26" s="393"/>
      <c r="G26" s="393"/>
    </row>
    <row r="27" spans="1:7" ht="12.75" x14ac:dyDescent="0.25">
      <c r="A27" s="362"/>
      <c r="B27" s="362"/>
      <c r="C27" s="362"/>
      <c r="D27" s="362"/>
      <c r="E27" s="377"/>
      <c r="F27" s="393"/>
      <c r="G27" s="393"/>
    </row>
    <row r="28" spans="1:7" ht="12.75" customHeight="1" x14ac:dyDescent="0.25">
      <c r="A28" s="570" t="s">
        <v>273</v>
      </c>
      <c r="B28" s="570"/>
      <c r="C28" s="570"/>
      <c r="D28" s="570"/>
      <c r="E28" s="381">
        <f>'Demandeur 1'!M48+'Demandeur 2'!M48+'Demandeur 3'!M48+'Demandeur 4'!M48+'Demandeur 5'!M48+'Demandeur 6'!M48+'Demandeur 7'!M48+'Demandeur 8'!M48+'Demandeur 9'!M48+'Demandeur 10'!M48+'Demandeur 11'!M48+'Demandeur 12'!M48+'Demandeur 13'!M48+'Demandeur 14'!M48+'Demandeur 15'!M48+'Demandeur 16'!M48+'Demandeur 17'!M48+'Demandeur 18'!M48+'Demandeur 19'!M48+'Demandeur 20'!M48</f>
        <v>0</v>
      </c>
      <c r="F28" s="393"/>
      <c r="G28" s="377"/>
    </row>
    <row r="29" spans="1:7" x14ac:dyDescent="0.25">
      <c r="A29" s="563" t="s">
        <v>274</v>
      </c>
      <c r="B29" s="563"/>
      <c r="C29" s="563"/>
      <c r="D29" s="563"/>
      <c r="E29" s="382" t="e">
        <f>E28/G21</f>
        <v>#DIV/0!</v>
      </c>
      <c r="F29" s="393"/>
      <c r="G29" s="377"/>
    </row>
    <row r="30" spans="1:7" ht="12.75" x14ac:dyDescent="0.25">
      <c r="A30" s="362"/>
      <c r="B30" s="362"/>
      <c r="C30" s="362"/>
      <c r="D30" s="362"/>
      <c r="E30" s="377"/>
      <c r="F30" s="393"/>
      <c r="G30" s="393"/>
    </row>
    <row r="31" spans="1:7" ht="26.25" customHeight="1" x14ac:dyDescent="0.25">
      <c r="A31" s="366" t="s">
        <v>14</v>
      </c>
      <c r="B31" s="367"/>
      <c r="C31" s="367"/>
      <c r="D31" s="367"/>
      <c r="E31" s="383" t="s">
        <v>12</v>
      </c>
      <c r="F31" s="393"/>
      <c r="G31" s="393"/>
    </row>
    <row r="32" spans="1:7" ht="12.75" x14ac:dyDescent="0.25">
      <c r="A32" s="564" t="s">
        <v>219</v>
      </c>
      <c r="B32" s="564"/>
      <c r="C32" s="564"/>
      <c r="D32" s="564"/>
      <c r="E32" s="384"/>
      <c r="F32" s="393"/>
      <c r="G32" s="393"/>
    </row>
    <row r="33" spans="1:8" ht="12.75" x14ac:dyDescent="0.25">
      <c r="A33" s="561" t="s">
        <v>275</v>
      </c>
      <c r="B33" s="561"/>
      <c r="C33" s="561"/>
      <c r="D33" s="561"/>
      <c r="E33" s="370">
        <f>'Demandeur 1'!B50+'Demandeur 2'!B50+'Demandeur 3'!B50+'Demandeur 4'!B50+'Demandeur 5'!B50+'Demandeur 6'!B50+'Demandeur 7'!B50+'Demandeur 8'!B50+'Demandeur 9'!B50+'Demandeur 10'!B50+'Demandeur 11'!B50+'Demandeur 12'!B50+'Demandeur 13'!B50+'Demandeur 14'!B50+'Demandeur 15'!B50+'Demandeur 16'!B50+'Demandeur 17'!B50+'Demandeur 18'!B50+'Demandeur 19'!B50+'Demandeur 20'!B50</f>
        <v>0</v>
      </c>
      <c r="F33" s="393"/>
      <c r="G33" s="393"/>
    </row>
    <row r="34" spans="1:8" ht="12.75" x14ac:dyDescent="0.25">
      <c r="A34" s="561" t="s">
        <v>276</v>
      </c>
      <c r="B34" s="561"/>
      <c r="C34" s="561"/>
      <c r="D34" s="561"/>
      <c r="E34" s="370">
        <f>'Demandeur 1'!B51+'Demandeur 2'!B51+'Demandeur 3'!B51+'Demandeur 4'!B51+'Demandeur 5'!B51+'Demandeur 6'!B51+'Demandeur 7'!B51+'Demandeur 8'!B51+'Demandeur 9'!B51+'Demandeur 10'!B51+'Demandeur 11'!B51+'Demandeur 12'!B51+'Demandeur 13'!B51+'Demandeur 14'!B51+'Demandeur 15'!B51+'Demandeur 16'!B51+'Demandeur 17'!B51+'Demandeur 18'!B51+'Demandeur 19'!B51+'Demandeur 20'!B51</f>
        <v>0</v>
      </c>
      <c r="F34" s="393"/>
      <c r="G34" s="393"/>
    </row>
    <row r="35" spans="1:8" ht="12.75" x14ac:dyDescent="0.25">
      <c r="A35" s="561" t="s">
        <v>277</v>
      </c>
      <c r="B35" s="561"/>
      <c r="C35" s="561"/>
      <c r="D35" s="561"/>
      <c r="E35" s="370">
        <f>'Demandeur 1'!B52+'Demandeur 2'!B52+'Demandeur 3'!B52+'Demandeur 4'!B52+'Demandeur 5'!B52+'Demandeur 6'!B52+'Demandeur 7'!B52+'Demandeur 8'!B52+'Demandeur 9'!B52+'Demandeur 10'!B52+'Demandeur 11'!B52+'Demandeur 12'!B52+'Demandeur 13'!B52+'Demandeur 14'!B52+'Demandeur 15'!B52+'Demandeur 16'!B52+'Demandeur 17'!B52+'Demandeur 18'!B52+'Demandeur 19'!B52+'Demandeur 20'!B52</f>
        <v>0</v>
      </c>
      <c r="F35" s="393"/>
      <c r="G35" s="393"/>
    </row>
    <row r="36" spans="1:8" ht="12.75" x14ac:dyDescent="0.25">
      <c r="A36" s="562" t="s">
        <v>220</v>
      </c>
      <c r="B36" s="562"/>
      <c r="C36" s="562"/>
      <c r="D36" s="562"/>
      <c r="E36" s="385">
        <f>'Demandeur 1'!B53+'Demandeur 2'!B53+'Demandeur 3'!B53+'Demandeur 4'!B53+'Demandeur 5'!B53+'Demandeur 6'!B53+'Demandeur 7'!B53+'Demandeur 8'!B53+'Demandeur 9'!B53+'Demandeur 10'!B53+'Demandeur 11'!B53+'Demandeur 12'!B53+'Demandeur 13'!B53+'Demandeur 14'!B53+'Demandeur 15'!B53+'Demandeur 16'!B53+'Demandeur 17'!B53+'Demandeur 18'!B53+'Demandeur 19'!B53+'Demandeur 20'!B53</f>
        <v>0</v>
      </c>
      <c r="F36" s="393"/>
      <c r="G36" s="393"/>
    </row>
    <row r="37" spans="1:8" ht="12.75" x14ac:dyDescent="0.25">
      <c r="A37" s="560" t="s">
        <v>221</v>
      </c>
      <c r="B37" s="560"/>
      <c r="C37" s="560"/>
      <c r="D37" s="560"/>
      <c r="E37" s="371">
        <f>'Demandeur 1'!B54+'Demandeur 2'!B54+'Demandeur 3'!B54+'Demandeur 4'!B54+'Demandeur 5'!B54+'Demandeur 6'!B54+'Demandeur 7'!B54+'Demandeur 8'!B54+'Demandeur 9'!B54+'Demandeur 10'!B54+'Demandeur 11'!B54+'Demandeur 12'!B54+'Demandeur 13'!B54+'Demandeur 14'!B54+'Demandeur 15'!B54+'Demandeur 16'!B54+'Demandeur 17'!B54+'Demandeur 18'!B54+'Demandeur 19'!B54+'Demandeur 20'!B54</f>
        <v>0</v>
      </c>
      <c r="F37" s="393"/>
      <c r="G37" s="393"/>
    </row>
    <row r="38" spans="1:8" ht="12.75" x14ac:dyDescent="0.25">
      <c r="A38" s="560" t="s">
        <v>278</v>
      </c>
      <c r="B38" s="560"/>
      <c r="C38" s="560"/>
      <c r="D38" s="560"/>
      <c r="E38" s="371">
        <f>'Demandeur 1'!B55+'Demandeur 2'!B55+'Demandeur 3'!B55+'Demandeur 4'!B55+'Demandeur 5'!B55+'Demandeur 6'!B55+'Demandeur 7'!B55+'Demandeur 8'!B55+'Demandeur 9'!B55+'Demandeur 10'!B55+'Demandeur 11'!B55+'Demandeur 12'!B55+'Demandeur 13'!B55+'Demandeur 14'!B55+'Demandeur 15'!B55+'Demandeur 16'!B55+'Demandeur 17'!B55+'Demandeur 18'!B55+'Demandeur 19'!B55+'Demandeur 20'!B55</f>
        <v>0</v>
      </c>
      <c r="F38" s="393"/>
      <c r="G38" s="393"/>
      <c r="H38" s="36"/>
    </row>
    <row r="39" spans="1:8" ht="12.75" x14ac:dyDescent="0.25">
      <c r="A39" s="560" t="s">
        <v>279</v>
      </c>
      <c r="B39" s="560"/>
      <c r="C39" s="560"/>
      <c r="D39" s="560"/>
      <c r="E39" s="371">
        <f>'Demandeur 1'!B56+'Demandeur 2'!B56+'Demandeur 3'!B56+'Demandeur 4'!B56+'Demandeur 5'!B56+'Demandeur 6'!B56+'Demandeur 7'!B56+'Demandeur 8'!B56+'Demandeur 9'!B56+'Demandeur 10'!B56+'Demandeur 11'!B56+'Demandeur 12'!B56+'Demandeur 13'!B56+'Demandeur 14'!B56+'Demandeur 15'!B56+'Demandeur 16'!B56+'Demandeur 17'!B56+'Demandeur 18'!B56+'Demandeur 19'!B56+'Demandeur 20'!B56</f>
        <v>0</v>
      </c>
      <c r="F39" s="393"/>
      <c r="G39" s="393"/>
    </row>
    <row r="40" spans="1:8" ht="12.75" x14ac:dyDescent="0.25">
      <c r="A40" s="560" t="s">
        <v>226</v>
      </c>
      <c r="B40" s="560"/>
      <c r="C40" s="560"/>
      <c r="D40" s="560"/>
      <c r="E40" s="371">
        <f>'Demandeur 1'!B57+'Demandeur 2'!B57+'Demandeur 3'!B57+'Demandeur 4'!B57+'Demandeur 5'!B57+'Demandeur 6'!B57+'Demandeur 7'!B57+'Demandeur 8'!B57+'Demandeur 9'!B57+'Demandeur 10'!B57+'Demandeur 11'!B57+'Demandeur 12'!B57+'Demandeur 13'!B57+'Demandeur 14'!B57+'Demandeur 15'!B57+'Demandeur 16'!B57+'Demandeur 17'!B57+'Demandeur 18'!B57+'Demandeur 19'!B57+'Demandeur 20'!B57</f>
        <v>0</v>
      </c>
      <c r="F40" s="393"/>
      <c r="G40" s="393"/>
    </row>
    <row r="41" spans="1:8" ht="12.75" x14ac:dyDescent="0.25">
      <c r="A41" s="560" t="s">
        <v>227</v>
      </c>
      <c r="B41" s="560"/>
      <c r="C41" s="560"/>
      <c r="D41" s="560"/>
      <c r="E41" s="371">
        <f>'Demandeur 1'!B58+'Demandeur 2'!B58+'Demandeur 3'!B58+'Demandeur 4'!B58+'Demandeur 5'!B58+'Demandeur 6'!B58+'Demandeur 7'!B58+'Demandeur 8'!B58+'Demandeur 9'!B58+'Demandeur 10'!B58+'Demandeur 11'!B58+'Demandeur 12'!B58+'Demandeur 13'!B58+'Demandeur 14'!B58+'Demandeur 15'!B58+'Demandeur 16'!B58+'Demandeur 17'!B58+'Demandeur 18'!B58+'Demandeur 19'!B58+'Demandeur 20'!B58</f>
        <v>0</v>
      </c>
      <c r="F41" s="393"/>
      <c r="G41" s="393"/>
    </row>
    <row r="42" spans="1:8" ht="12.75" x14ac:dyDescent="0.25">
      <c r="A42" s="560" t="s">
        <v>228</v>
      </c>
      <c r="B42" s="560"/>
      <c r="C42" s="560"/>
      <c r="D42" s="560"/>
      <c r="E42" s="371">
        <f>'Demandeur 1'!B59+'Demandeur 2'!B59+'Demandeur 3'!B59+'Demandeur 4'!B59+'Demandeur 5'!B59+'Demandeur 6'!B59+'Demandeur 7'!B59+'Demandeur 8'!B59+'Demandeur 9'!B59+'Demandeur 10'!B59+'Demandeur 11'!B59+'Demandeur 12'!B59+'Demandeur 13'!B59+'Demandeur 14'!B59+'Demandeur 15'!B59+'Demandeur 16'!B59+'Demandeur 17'!B59+'Demandeur 18'!B59+'Demandeur 19'!B59+'Demandeur 20'!B59</f>
        <v>0</v>
      </c>
      <c r="F42" s="393"/>
      <c r="G42" s="393"/>
    </row>
    <row r="43" spans="1:8" ht="12.75" x14ac:dyDescent="0.25">
      <c r="A43" s="560" t="s">
        <v>229</v>
      </c>
      <c r="B43" s="560"/>
      <c r="C43" s="560"/>
      <c r="D43" s="560"/>
      <c r="E43" s="371">
        <f>'Demandeur 1'!B60+'Demandeur 2'!B60+'Demandeur 3'!B60+'Demandeur 4'!B60+'Demandeur 5'!B60+'Demandeur 6'!B60+'Demandeur 7'!B60+'Demandeur 8'!B60+'Demandeur 9'!B60+'Demandeur 10'!B60+'Demandeur 11'!B60+'Demandeur 12'!B60+'Demandeur 13'!B60+'Demandeur 14'!B60+'Demandeur 15'!B60+'Demandeur 16'!B60+'Demandeur 17'!B60+'Demandeur 18'!B60+'Demandeur 19'!B60+'Demandeur 20'!B60</f>
        <v>0</v>
      </c>
      <c r="F43" s="393"/>
      <c r="G43" s="393"/>
    </row>
    <row r="44" spans="1:8" ht="12.75" x14ac:dyDescent="0.25">
      <c r="A44" s="560" t="s">
        <v>280</v>
      </c>
      <c r="B44" s="560"/>
      <c r="C44" s="560"/>
      <c r="D44" s="560"/>
      <c r="E44" s="371">
        <f>'Demandeur 1'!B61+'Demandeur 2'!B61+'Demandeur 3'!B61+'Demandeur 4'!B61+'Demandeur 5'!B61+'Demandeur 6'!B61+'Demandeur 7'!B61+'Demandeur 8'!B61+'Demandeur 9'!B61+'Demandeur 10'!B61+'Demandeur 11'!B61+'Demandeur 12'!B61+'Demandeur 13'!B61+'Demandeur 14'!B61+'Demandeur 15'!B61+'Demandeur 16'!B61+'Demandeur 17'!B61+'Demandeur 18'!B61+'Demandeur 19'!B61+'Demandeur 20'!B61</f>
        <v>0</v>
      </c>
      <c r="F44" s="393"/>
      <c r="G44" s="393"/>
    </row>
    <row r="45" spans="1:8" ht="12.75" x14ac:dyDescent="0.25">
      <c r="A45" s="560" t="s">
        <v>231</v>
      </c>
      <c r="B45" s="560"/>
      <c r="C45" s="560"/>
      <c r="D45" s="560"/>
      <c r="E45" s="371">
        <f>'Demandeur 1'!B62+'Demandeur 2'!B62+'Demandeur 3'!B62+'Demandeur 4'!B62+'Demandeur 5'!B62+'Demandeur 6'!B62+'Demandeur 7'!B62+'Demandeur 8'!B62+'Demandeur 9'!B62+'Demandeur 10'!B62+'Demandeur 11'!B62+'Demandeur 12'!B62+'Demandeur 13'!B62+'Demandeur 14'!B62+'Demandeur 15'!B62+'Demandeur 16'!B62+'Demandeur 17'!B62+'Demandeur 18'!B62+'Demandeur 19'!B62+'Demandeur 20'!B62</f>
        <v>0</v>
      </c>
      <c r="F45" s="393"/>
      <c r="G45" s="393"/>
    </row>
    <row r="46" spans="1:8" ht="12.75" x14ac:dyDescent="0.25">
      <c r="A46" s="560" t="s">
        <v>232</v>
      </c>
      <c r="B46" s="560"/>
      <c r="C46" s="560"/>
      <c r="D46" s="560"/>
      <c r="E46" s="371">
        <f>'Demandeur 1'!B63+'Demandeur 2'!B63+'Demandeur 3'!B63+'Demandeur 4'!B63+'Demandeur 5'!B63+'Demandeur 6'!B63+'Demandeur 7'!B63+'Demandeur 8'!B63+'Demandeur 9'!B63+'Demandeur 10'!B63+'Demandeur 11'!B63+'Demandeur 12'!B63+'Demandeur 13'!B63+'Demandeur 14'!B63+'Demandeur 15'!B63+'Demandeur 16'!B63+'Demandeur 17'!B63+'Demandeur 18'!B63+'Demandeur 19'!B63+'Demandeur 20'!B63</f>
        <v>0</v>
      </c>
      <c r="F46" s="393"/>
      <c r="G46" s="393"/>
    </row>
    <row r="47" spans="1:8" ht="12.75" x14ac:dyDescent="0.25">
      <c r="A47" s="561" t="s">
        <v>281</v>
      </c>
      <c r="B47" s="561"/>
      <c r="C47" s="561"/>
      <c r="D47" s="561"/>
      <c r="E47" s="370">
        <f>'Demandeur 1'!B64+'Demandeur 2'!B64+'Demandeur 3'!B64+'Demandeur 4'!B64+'Demandeur 5'!B64+'Demandeur 6'!B64+'Demandeur 7'!B64+'Demandeur 8'!B64+'Demandeur 9'!B64+'Demandeur 10'!B64+'Demandeur 11'!B64+'Demandeur 12'!B64+'Demandeur 13'!B64+'Demandeur 14'!B64+'Demandeur 15'!B64+'Demandeur 16'!B64+'Demandeur 17'!B64+'Demandeur 18'!B64+'Demandeur 19'!B64+'Demandeur 20'!B64</f>
        <v>0</v>
      </c>
      <c r="F47" s="393"/>
      <c r="G47" s="393"/>
    </row>
    <row r="48" spans="1:8" ht="32.25" customHeight="1" x14ac:dyDescent="0.25">
      <c r="A48" s="560" t="s">
        <v>282</v>
      </c>
      <c r="B48" s="560"/>
      <c r="C48" s="560"/>
      <c r="D48" s="560"/>
      <c r="E48" s="371">
        <f>'Demandeur 1'!B65+'Demandeur 2'!B65+'Demandeur 3'!B65+'Demandeur 4'!B65+'Demandeur 5'!B65+'Demandeur 6'!B65+'Demandeur 7'!B65+'Demandeur 8'!B65+'Demandeur 9'!B65+'Demandeur 10'!B65+'Demandeur 11'!B65+'Demandeur 12'!B65+'Demandeur 13'!B65+'Demandeur 14'!B65+'Demandeur 15'!B65+'Demandeur 16'!B65+'Demandeur 17'!B65+'Demandeur 18'!B65+'Demandeur 19'!B65+'Demandeur 20'!B65</f>
        <v>0</v>
      </c>
      <c r="F48" s="393"/>
      <c r="G48" s="393"/>
    </row>
    <row r="49" spans="1:26" ht="12.75" x14ac:dyDescent="0.25">
      <c r="A49" s="560" t="s">
        <v>283</v>
      </c>
      <c r="B49" s="560"/>
      <c r="C49" s="560"/>
      <c r="D49" s="560"/>
      <c r="E49" s="371">
        <f>'Demandeur 1'!B66+'Demandeur 2'!B66+'Demandeur 3'!B66+'Demandeur 4'!B66+'Demandeur 5'!B66+'Demandeur 6'!B66+'Demandeur 7'!B66+'Demandeur 8'!B66+'Demandeur 9'!B66+'Demandeur 10'!B66+'Demandeur 11'!B66+'Demandeur 12'!B66+'Demandeur 13'!B66+'Demandeur 14'!B66+'Demandeur 15'!B66+'Demandeur 16'!B66+'Demandeur 17'!B66+'Demandeur 18'!B66+'Demandeur 19'!B66+'Demandeur 20'!B66</f>
        <v>0</v>
      </c>
      <c r="F49" s="393"/>
      <c r="G49" s="393"/>
    </row>
    <row r="50" spans="1:26" ht="12.75" x14ac:dyDescent="0.25">
      <c r="A50" s="561" t="s">
        <v>284</v>
      </c>
      <c r="B50" s="561"/>
      <c r="C50" s="561"/>
      <c r="D50" s="561"/>
      <c r="E50" s="386">
        <f>'Demandeur 1'!B67+'Demandeur 2'!B67+'Demandeur 3'!B67+'Demandeur 4'!B67+'Demandeur 5'!B67+'Demandeur 6'!B67+'Demandeur 7'!B67+'Demandeur 8'!B67+'Demandeur 9'!B67+'Demandeur 10'!B67+'Demandeur 11'!B67+'Demandeur 12'!B67+'Demandeur 13'!B67+'Demandeur 14'!B67+'Demandeur 15'!B67+'Demandeur 16'!B67+'Demandeur 17'!B67+'Demandeur 18'!B67+'Demandeur 19'!B67+'Demandeur 20'!B67</f>
        <v>0</v>
      </c>
      <c r="F50" s="393"/>
      <c r="G50" s="393"/>
    </row>
    <row r="51" spans="1:26" x14ac:dyDescent="0.25">
      <c r="A51" s="554" t="s">
        <v>69</v>
      </c>
      <c r="B51" s="554"/>
      <c r="C51" s="554"/>
      <c r="D51" s="554"/>
      <c r="E51" s="387">
        <f>'Demandeur 1'!B68+'Demandeur 2'!B68+'Demandeur 3'!B68+'Demandeur 4'!B68+'Demandeur 5'!B68+'Demandeur 6'!B68+'Demandeur 7'!B68+'Demandeur 8'!B68+'Demandeur 9'!B68+'Demandeur 10'!B68+'Demandeur 11'!B68+'Demandeur 12'!B68+'Demandeur 13'!B68+'Demandeur 14'!B68+'Demandeur 15'!B68+'Demandeur 16'!B68+'Demandeur 17'!B68+'Demandeur 18'!B68+'Demandeur 19'!B68+'Demandeur 20'!B68</f>
        <v>0</v>
      </c>
      <c r="F51" s="377"/>
      <c r="G51" s="393"/>
      <c r="H51" s="36"/>
      <c r="I51" s="246"/>
    </row>
    <row r="52" spans="1:26" ht="12.75" x14ac:dyDescent="0.25">
      <c r="A52" s="441"/>
      <c r="B52" s="393"/>
      <c r="C52" s="362"/>
      <c r="D52" s="362"/>
      <c r="E52" s="442"/>
      <c r="F52" s="377"/>
      <c r="G52" s="377"/>
      <c r="I52" s="246"/>
    </row>
    <row r="53" spans="1:26" x14ac:dyDescent="0.25">
      <c r="A53" s="399">
        <f>E51-E21</f>
        <v>0</v>
      </c>
      <c r="B53" s="400" t="str">
        <f>IF(A53&gt;0,"Le plan de financement est excédentaire.",IF(A53&lt;0,"Le plan de financement est en déficit.","Le plan de financement est à l'équilibre"))</f>
        <v>Le plan de financement est à l'équilibre</v>
      </c>
      <c r="C53" s="393"/>
      <c r="D53" s="401"/>
      <c r="E53" s="393"/>
      <c r="F53" s="393"/>
      <c r="G53" s="402"/>
    </row>
    <row r="54" spans="1:26" x14ac:dyDescent="0.25">
      <c r="A54" s="399"/>
      <c r="B54" s="400"/>
      <c r="C54" s="393"/>
      <c r="D54" s="401"/>
      <c r="E54" s="393"/>
      <c r="F54" s="393"/>
      <c r="G54" s="402"/>
    </row>
    <row r="55" spans="1:26" ht="18.75" x14ac:dyDescent="0.25">
      <c r="A55" s="443" t="s">
        <v>126</v>
      </c>
      <c r="B55" s="393"/>
      <c r="C55" s="393"/>
      <c r="D55" s="393"/>
      <c r="E55" s="393"/>
      <c r="F55" s="393"/>
      <c r="G55" s="377"/>
      <c r="Z55" s="171"/>
    </row>
    <row r="56" spans="1:26" s="404" customFormat="1" ht="56.25" customHeight="1" x14ac:dyDescent="0.25">
      <c r="A56" s="558" t="s">
        <v>127</v>
      </c>
      <c r="B56" s="559"/>
      <c r="C56" s="444" t="s">
        <v>129</v>
      </c>
      <c r="D56" s="444" t="s">
        <v>287</v>
      </c>
      <c r="E56" s="447" t="s">
        <v>301</v>
      </c>
      <c r="F56" s="440"/>
      <c r="G56" s="444" t="s">
        <v>128</v>
      </c>
      <c r="Z56" s="405"/>
    </row>
    <row r="57" spans="1:26" s="406" customFormat="1" ht="12.75" x14ac:dyDescent="0.25">
      <c r="A57" s="552">
        <f>'0 - Lisez-moi'!B7</f>
        <v>0</v>
      </c>
      <c r="B57" s="552"/>
      <c r="C57" s="408">
        <f>'Demandeur 1'!B$12</f>
        <v>0</v>
      </c>
      <c r="D57" s="408">
        <f>'Demandeur 1'!C$12</f>
        <v>0</v>
      </c>
      <c r="E57" s="408">
        <f>'Demandeur 1'!F$12</f>
        <v>0</v>
      </c>
      <c r="F57" s="445"/>
      <c r="G57" s="446" t="e">
        <f>'Demandeur 1'!G$12</f>
        <v>#DIV/0!</v>
      </c>
      <c r="Z57" s="407"/>
    </row>
    <row r="58" spans="1:26" s="406" customFormat="1" ht="12.75" x14ac:dyDescent="0.25">
      <c r="A58" s="552">
        <f>'0 - Lisez-moi'!B9</f>
        <v>0</v>
      </c>
      <c r="B58" s="552"/>
      <c r="C58" s="408">
        <f>'Demandeur 2'!B$12</f>
        <v>0</v>
      </c>
      <c r="D58" s="408">
        <f>'Demandeur 2'!C$12</f>
        <v>0</v>
      </c>
      <c r="E58" s="408">
        <f>'Demandeur 2'!F$12</f>
        <v>0</v>
      </c>
      <c r="F58" s="445"/>
      <c r="G58" s="446" t="e">
        <f>'Demandeur 2'!G$12</f>
        <v>#DIV/0!</v>
      </c>
      <c r="Z58" s="407"/>
    </row>
    <row r="59" spans="1:26" s="406" customFormat="1" ht="12.75" x14ac:dyDescent="0.25">
      <c r="A59" s="552">
        <f>'0 - Lisez-moi'!B10</f>
        <v>0</v>
      </c>
      <c r="B59" s="552"/>
      <c r="C59" s="408" t="str">
        <f>IF(A59=0,"",'Demandeur 3'!B$12)</f>
        <v/>
      </c>
      <c r="D59" s="408" t="str">
        <f>IF(A59=0,"",'Demandeur 3'!C$12)</f>
        <v/>
      </c>
      <c r="E59" s="408" t="str">
        <f>IF(A59=0,"",'Demandeur 3'!F$12)</f>
        <v/>
      </c>
      <c r="F59" s="445"/>
      <c r="G59" s="409" t="str">
        <f>IF(A59=0,"",'Demandeur 3'!G$12)</f>
        <v/>
      </c>
      <c r="Z59" s="407"/>
    </row>
    <row r="60" spans="1:26" s="406" customFormat="1" ht="12.75" x14ac:dyDescent="0.25">
      <c r="A60" s="552">
        <f>'0 - Lisez-moi'!B11</f>
        <v>0</v>
      </c>
      <c r="B60" s="552"/>
      <c r="C60" s="408" t="str">
        <f>IF(A60=0,"",'Demandeur 4'!B$12)</f>
        <v/>
      </c>
      <c r="D60" s="408" t="str">
        <f>IF(A60=0,"",'Demandeur 4'!C$12)</f>
        <v/>
      </c>
      <c r="E60" s="408" t="str">
        <f>IF(A60=0,"",'Demandeur 4'!F$12)</f>
        <v/>
      </c>
      <c r="F60" s="445"/>
      <c r="G60" s="409" t="str">
        <f>IF(A60=0,"",'Demandeur 4'!G$12)</f>
        <v/>
      </c>
      <c r="Z60" s="407"/>
    </row>
    <row r="61" spans="1:26" s="406" customFormat="1" ht="12.75" x14ac:dyDescent="0.25">
      <c r="A61" s="552">
        <f>'0 - Lisez-moi'!B12</f>
        <v>0</v>
      </c>
      <c r="B61" s="552"/>
      <c r="C61" s="408" t="str">
        <f>IF(A61=0,"",'Demandeur 5'!B$12)</f>
        <v/>
      </c>
      <c r="D61" s="408" t="str">
        <f>IF(A61=0,"",'Demandeur 5'!C$12)</f>
        <v/>
      </c>
      <c r="E61" s="408" t="str">
        <f>IF(A61=0,"",'Demandeur 5'!F$12)</f>
        <v/>
      </c>
      <c r="F61" s="445"/>
      <c r="G61" s="409" t="str">
        <f>IF(A61=0,"",'Demandeur 5'!G$12)</f>
        <v/>
      </c>
      <c r="Z61" s="407"/>
    </row>
    <row r="62" spans="1:26" s="406" customFormat="1" ht="12.75" x14ac:dyDescent="0.25">
      <c r="A62" s="552">
        <f>'0 - Lisez-moi'!B13</f>
        <v>0</v>
      </c>
      <c r="B62" s="552"/>
      <c r="C62" s="408" t="str">
        <f>IF(A62=0,"",'Demandeur 6'!B$12)</f>
        <v/>
      </c>
      <c r="D62" s="408" t="str">
        <f>IF(A62=0,"",'Demandeur 6'!C$12)</f>
        <v/>
      </c>
      <c r="E62" s="408" t="str">
        <f>IF(A62=0,"",'Demandeur 6'!F$12)</f>
        <v/>
      </c>
      <c r="F62" s="445"/>
      <c r="G62" s="446" t="str">
        <f>IF(A62=0,"",'Demandeur 6'!G$12)</f>
        <v/>
      </c>
      <c r="Z62" s="407"/>
    </row>
    <row r="63" spans="1:26" s="406" customFormat="1" ht="12.75" x14ac:dyDescent="0.25">
      <c r="A63" s="552">
        <f>'0 - Lisez-moi'!B14</f>
        <v>0</v>
      </c>
      <c r="B63" s="552"/>
      <c r="C63" s="408" t="str">
        <f>IF(A63=0,"",'Demandeur 7'!B$12)</f>
        <v/>
      </c>
      <c r="D63" s="408" t="str">
        <f>IF(A63=0,"",'Demandeur 7'!C$12)</f>
        <v/>
      </c>
      <c r="E63" s="408" t="str">
        <f>IF(A63=0,"",'Demandeur 7'!F$12)</f>
        <v/>
      </c>
      <c r="F63" s="445"/>
      <c r="G63" s="446" t="str">
        <f>IF(A63=0,"",'Demandeur 7'!G$12)</f>
        <v/>
      </c>
      <c r="Z63" s="407"/>
    </row>
    <row r="64" spans="1:26" s="406" customFormat="1" ht="12.75" x14ac:dyDescent="0.25">
      <c r="A64" s="552">
        <f>'0 - Lisez-moi'!B15</f>
        <v>0</v>
      </c>
      <c r="B64" s="552"/>
      <c r="C64" s="408" t="str">
        <f>IF(A64=0,"",'Demandeur 8'!B$12)</f>
        <v/>
      </c>
      <c r="D64" s="408" t="str">
        <f>IF(A64=0,"",'Demandeur 8'!C$12)</f>
        <v/>
      </c>
      <c r="E64" s="408" t="str">
        <f>IF(A64=0,"",'Demandeur 8'!F$12)</f>
        <v/>
      </c>
      <c r="F64" s="445"/>
      <c r="G64" s="446" t="str">
        <f>IF(A64=0,"",'Demandeur 8'!G$12)</f>
        <v/>
      </c>
      <c r="Z64" s="407"/>
    </row>
    <row r="65" spans="1:26" s="406" customFormat="1" ht="12.75" x14ac:dyDescent="0.25">
      <c r="A65" s="552">
        <f>'0 - Lisez-moi'!B16</f>
        <v>0</v>
      </c>
      <c r="B65" s="552"/>
      <c r="C65" s="408" t="str">
        <f>IF(A65=0,"",'Demandeur 9'!B$12)</f>
        <v/>
      </c>
      <c r="D65" s="408" t="str">
        <f>IF(A65=0,"",'Demandeur 9'!C$12)</f>
        <v/>
      </c>
      <c r="E65" s="408" t="str">
        <f>IF(A65=0,"",'Demandeur 9'!F$12)</f>
        <v/>
      </c>
      <c r="F65" s="445"/>
      <c r="G65" s="446" t="str">
        <f>IF(A65=0,"",'Demandeur 9'!$G12)</f>
        <v/>
      </c>
      <c r="Z65" s="407"/>
    </row>
    <row r="66" spans="1:26" s="406" customFormat="1" ht="12.75" x14ac:dyDescent="0.25">
      <c r="A66" s="552">
        <f>'0 - Lisez-moi'!B17</f>
        <v>0</v>
      </c>
      <c r="B66" s="552"/>
      <c r="C66" s="408" t="str">
        <f>IF(A66=0,"",'Demandeur 10'!B$12)</f>
        <v/>
      </c>
      <c r="D66" s="408" t="str">
        <f>IF(A66=0,"",'Demandeur 10'!C$12)</f>
        <v/>
      </c>
      <c r="E66" s="408" t="str">
        <f>IF(A66=0,"",'Demandeur 10'!F$12)</f>
        <v/>
      </c>
      <c r="F66" s="445"/>
      <c r="G66" s="446" t="str">
        <f>IF(A66=0,"",'Demandeur 10'!G$12)</f>
        <v/>
      </c>
      <c r="Z66" s="407"/>
    </row>
    <row r="67" spans="1:26" s="406" customFormat="1" ht="12.75" x14ac:dyDescent="0.25">
      <c r="A67" s="552">
        <f>'0 - Lisez-moi'!B18</f>
        <v>0</v>
      </c>
      <c r="B67" s="552"/>
      <c r="C67" s="408" t="str">
        <f>IF(A67=0,"",'Demandeur 11'!B$12)</f>
        <v/>
      </c>
      <c r="D67" s="408" t="str">
        <f>IF(A67=0,"",'Demandeur 11'!C$12)</f>
        <v/>
      </c>
      <c r="E67" s="408" t="str">
        <f>IF(A67=0,"",'Demandeur 11'!F$12)</f>
        <v/>
      </c>
      <c r="F67" s="445"/>
      <c r="G67" s="446" t="str">
        <f>IF(A67=0,"",'Demandeur 11'!G$12)</f>
        <v/>
      </c>
      <c r="Z67" s="407"/>
    </row>
    <row r="68" spans="1:26" s="406" customFormat="1" ht="12.75" x14ac:dyDescent="0.25">
      <c r="A68" s="552">
        <f>'0 - Lisez-moi'!B19</f>
        <v>0</v>
      </c>
      <c r="B68" s="552"/>
      <c r="C68" s="408" t="str">
        <f>IF(A68=0,"",'Demandeur 12'!B$12)</f>
        <v/>
      </c>
      <c r="D68" s="408" t="str">
        <f>IF(A68=0,"",'Demandeur 12'!C$12)</f>
        <v/>
      </c>
      <c r="E68" s="408" t="str">
        <f>IF(A68=0,"",'Demandeur 12'!F$12)</f>
        <v/>
      </c>
      <c r="F68" s="445"/>
      <c r="G68" s="446" t="str">
        <f>IF(A68=0,"",'Demandeur 12'!G$12)</f>
        <v/>
      </c>
      <c r="Z68" s="407"/>
    </row>
    <row r="69" spans="1:26" s="406" customFormat="1" ht="12.75" x14ac:dyDescent="0.25">
      <c r="A69" s="552">
        <f>'0 - Lisez-moi'!B20</f>
        <v>0</v>
      </c>
      <c r="B69" s="552"/>
      <c r="C69" s="408" t="str">
        <f>IF(A69=0,"",'Demandeur 13'!B$12)</f>
        <v/>
      </c>
      <c r="D69" s="408" t="str">
        <f>IF(A69=0,"",'Demandeur 13'!C$12)</f>
        <v/>
      </c>
      <c r="E69" s="408" t="str">
        <f>IF(A69=0,"",'Demandeur 13'!F$12)</f>
        <v/>
      </c>
      <c r="F69" s="445"/>
      <c r="G69" s="446" t="str">
        <f>IF(A69=0,"",'Demandeur 13'!G$12)</f>
        <v/>
      </c>
      <c r="Z69" s="407"/>
    </row>
    <row r="70" spans="1:26" s="406" customFormat="1" ht="12.75" x14ac:dyDescent="0.25">
      <c r="A70" s="552">
        <f>'0 - Lisez-moi'!B21</f>
        <v>0</v>
      </c>
      <c r="B70" s="552"/>
      <c r="C70" s="408" t="str">
        <f>IF(A70=0,"",'Demandeur 14'!B$12)</f>
        <v/>
      </c>
      <c r="D70" s="408" t="str">
        <f>IF(A70=0,"",'Demandeur 14'!C$12)</f>
        <v/>
      </c>
      <c r="E70" s="408" t="str">
        <f>IF(A70=0,"",'Demandeur 14'!F$12)</f>
        <v/>
      </c>
      <c r="F70" s="445"/>
      <c r="G70" s="446" t="str">
        <f>IF(A70=0,"",'Demandeur 14'!G$12)</f>
        <v/>
      </c>
      <c r="Z70" s="407"/>
    </row>
    <row r="71" spans="1:26" s="406" customFormat="1" ht="12.75" x14ac:dyDescent="0.25">
      <c r="A71" s="552">
        <f>'0 - Lisez-moi'!B22</f>
        <v>0</v>
      </c>
      <c r="B71" s="552"/>
      <c r="C71" s="408" t="str">
        <f>IF(A71=0,"",'Demandeur 15'!B$12)</f>
        <v/>
      </c>
      <c r="D71" s="408" t="str">
        <f>IF(A71=0,"",'Demandeur 15'!C$12)</f>
        <v/>
      </c>
      <c r="E71" s="408" t="str">
        <f>IF(A71=0,"",'Demandeur 15'!F$12)</f>
        <v/>
      </c>
      <c r="F71" s="445"/>
      <c r="G71" s="446" t="str">
        <f>IF(A71=0,"",'Demandeur 15'!G$12)</f>
        <v/>
      </c>
      <c r="Z71" s="407"/>
    </row>
    <row r="72" spans="1:26" s="406" customFormat="1" ht="12.75" x14ac:dyDescent="0.25">
      <c r="A72" s="552">
        <f>'0 - Lisez-moi'!B23</f>
        <v>0</v>
      </c>
      <c r="B72" s="552"/>
      <c r="C72" s="408" t="str">
        <f>IF(A72=0,"",'Demandeur 16'!B$12)</f>
        <v/>
      </c>
      <c r="D72" s="408" t="str">
        <f>IF(A72=0,"",'Demandeur 16'!C$12)</f>
        <v/>
      </c>
      <c r="E72" s="408" t="str">
        <f>IF(A72=0,"",'Demandeur 16'!F$12)</f>
        <v/>
      </c>
      <c r="F72" s="445"/>
      <c r="G72" s="446" t="str">
        <f>IF(A72=0,"",'Demandeur 16'!G$12)</f>
        <v/>
      </c>
      <c r="Z72" s="407"/>
    </row>
    <row r="73" spans="1:26" s="406" customFormat="1" ht="12.75" x14ac:dyDescent="0.25">
      <c r="A73" s="552">
        <f>'0 - Lisez-moi'!B24</f>
        <v>0</v>
      </c>
      <c r="B73" s="552"/>
      <c r="C73" s="408" t="str">
        <f>IF(A73=0,"",'Demandeur 17'!B$12)</f>
        <v/>
      </c>
      <c r="D73" s="408" t="str">
        <f>IF(A73=0,"",'Demandeur 17'!C$12)</f>
        <v/>
      </c>
      <c r="E73" s="408" t="str">
        <f>IF(A73=0,"",'Demandeur 17'!F$12)</f>
        <v/>
      </c>
      <c r="F73" s="445"/>
      <c r="G73" s="446" t="str">
        <f>IF(A73=0,"",'Demandeur 17'!G$12)</f>
        <v/>
      </c>
      <c r="Z73" s="407"/>
    </row>
    <row r="74" spans="1:26" s="406" customFormat="1" ht="12.75" x14ac:dyDescent="0.25">
      <c r="A74" s="552">
        <f>'0 - Lisez-moi'!B25</f>
        <v>0</v>
      </c>
      <c r="B74" s="552"/>
      <c r="C74" s="408" t="str">
        <f>IF(A74=0,"",'Demandeur 18'!B$12)</f>
        <v/>
      </c>
      <c r="D74" s="408" t="str">
        <f>IF(A74=0,"",'Demandeur 18'!C$12)</f>
        <v/>
      </c>
      <c r="E74" s="408" t="str">
        <f>IF(A74=0,"",'Demandeur 18'!F$12)</f>
        <v/>
      </c>
      <c r="F74" s="445"/>
      <c r="G74" s="446" t="str">
        <f>IF(A74=0,"",'Demandeur 18'!G$12)</f>
        <v/>
      </c>
      <c r="Z74" s="407"/>
    </row>
    <row r="75" spans="1:26" s="406" customFormat="1" ht="12.75" x14ac:dyDescent="0.25">
      <c r="A75" s="552">
        <f>'0 - Lisez-moi'!B26</f>
        <v>0</v>
      </c>
      <c r="B75" s="552"/>
      <c r="C75" s="408" t="str">
        <f>IF(A75=0,"",'Demandeur 19'!B$12)</f>
        <v/>
      </c>
      <c r="D75" s="408" t="str">
        <f>IF(A75=0,"",'Demandeur 19'!C$12)</f>
        <v/>
      </c>
      <c r="E75" s="408" t="str">
        <f>IF(A75=0,"",'Demandeur 19'!F$12)</f>
        <v/>
      </c>
      <c r="F75" s="445"/>
      <c r="G75" s="446" t="str">
        <f>IF(A75=0,"",'Demandeur 19'!G$12)</f>
        <v/>
      </c>
      <c r="Z75" s="407"/>
    </row>
    <row r="76" spans="1:26" s="406" customFormat="1" ht="12.75" x14ac:dyDescent="0.25">
      <c r="A76" s="552">
        <f>'0 - Lisez-moi'!B27</f>
        <v>0</v>
      </c>
      <c r="B76" s="552"/>
      <c r="C76" s="408" t="str">
        <f>IF(A76=0,"",'Demandeur 20'!B$12)</f>
        <v/>
      </c>
      <c r="D76" s="408" t="str">
        <f>IF(A76=0,"",'Demandeur 20'!C$12)</f>
        <v/>
      </c>
      <c r="E76" s="408" t="str">
        <f>IF(A76=0,"",'Demandeur 20'!F$12)</f>
        <v/>
      </c>
      <c r="F76" s="445"/>
      <c r="G76" s="446" t="str">
        <f>IF(A76=0,"",'Demandeur 20'!G$12)</f>
        <v/>
      </c>
      <c r="Z76" s="407"/>
    </row>
    <row r="77" spans="1:26" ht="12.75" x14ac:dyDescent="0.25">
      <c r="A77" s="553" t="s">
        <v>13</v>
      </c>
      <c r="B77" s="553"/>
      <c r="C77" s="413">
        <f>SUM(C57:C76)</f>
        <v>0</v>
      </c>
      <c r="D77" s="413">
        <f>SUM(D57:D76)</f>
        <v>0</v>
      </c>
      <c r="E77" s="413">
        <f>SUM(E57:E76)</f>
        <v>0</v>
      </c>
      <c r="F77" s="377"/>
      <c r="G77" s="414" t="e">
        <f>E77/D77</f>
        <v>#DIV/0!</v>
      </c>
      <c r="Z77" s="407"/>
    </row>
    <row r="78" spans="1:26" s="404" customFormat="1" ht="12.75" x14ac:dyDescent="0.25">
      <c r="A78" s="362" t="s">
        <v>298</v>
      </c>
      <c r="B78" s="440"/>
      <c r="C78" s="440"/>
      <c r="D78" s="440"/>
      <c r="E78" s="440"/>
      <c r="F78" s="440"/>
      <c r="G78" s="440"/>
    </row>
    <row r="79" spans="1:26" s="246" customFormat="1" ht="12.75" x14ac:dyDescent="0.25">
      <c r="A79" s="377"/>
      <c r="B79" s="362"/>
      <c r="C79" s="362"/>
      <c r="D79" s="362"/>
      <c r="E79" s="377"/>
      <c r="F79" s="377"/>
      <c r="G79" s="377"/>
    </row>
    <row r="80" spans="1:26" s="246" customFormat="1" ht="12.75" x14ac:dyDescent="0.25">
      <c r="A80" s="410"/>
      <c r="B80" s="410"/>
      <c r="C80" s="410"/>
      <c r="D80" s="410"/>
      <c r="E80" s="403"/>
      <c r="F80" s="403"/>
      <c r="G80" s="403"/>
    </row>
    <row r="81" spans="1:7" s="246" customFormat="1" ht="12.75" x14ac:dyDescent="0.25">
      <c r="A81" s="415"/>
      <c r="B81" s="416"/>
      <c r="C81" s="416"/>
      <c r="D81" s="416"/>
      <c r="E81" s="417"/>
      <c r="F81" s="403"/>
      <c r="G81" s="403"/>
    </row>
    <row r="82" spans="1:7" s="246" customFormat="1" ht="12.75" x14ac:dyDescent="0.25">
      <c r="A82" s="418" t="s">
        <v>63</v>
      </c>
      <c r="B82" s="419"/>
      <c r="C82" s="419"/>
      <c r="D82" s="419"/>
      <c r="E82" s="420"/>
      <c r="F82" s="403"/>
      <c r="G82" s="403"/>
    </row>
    <row r="83" spans="1:7" s="246" customFormat="1" ht="12.75" x14ac:dyDescent="0.25">
      <c r="A83" s="421" t="s">
        <v>288</v>
      </c>
      <c r="B83" s="410"/>
      <c r="C83" s="410"/>
      <c r="D83" s="410"/>
      <c r="E83" s="422"/>
      <c r="F83" s="403"/>
      <c r="G83" s="403"/>
    </row>
    <row r="84" spans="1:7" s="246" customFormat="1" ht="12.75" x14ac:dyDescent="0.25">
      <c r="A84" s="423" t="s">
        <v>289</v>
      </c>
      <c r="B84" s="410"/>
      <c r="C84" s="410"/>
      <c r="D84" s="410"/>
      <c r="E84" s="422"/>
      <c r="F84" s="403"/>
      <c r="G84" s="403"/>
    </row>
    <row r="85" spans="1:7" s="246" customFormat="1" ht="12.75" x14ac:dyDescent="0.25">
      <c r="A85" s="423" t="s">
        <v>154</v>
      </c>
      <c r="B85" s="424">
        <f>'0 - Lisez-moi'!B30</f>
        <v>0</v>
      </c>
      <c r="C85" s="425">
        <f>YEAR(B85)</f>
        <v>1900</v>
      </c>
      <c r="D85" s="425">
        <f>MONTH(B85)</f>
        <v>1</v>
      </c>
      <c r="E85" s="426">
        <f>DAY(B85)</f>
        <v>0</v>
      </c>
      <c r="F85" s="403"/>
      <c r="G85" s="403"/>
    </row>
    <row r="86" spans="1:7" s="246" customFormat="1" ht="12.75" x14ac:dyDescent="0.25">
      <c r="A86" s="423" t="s">
        <v>155</v>
      </c>
      <c r="B86" s="424">
        <f>'0 - Lisez-moi'!B31</f>
        <v>0</v>
      </c>
      <c r="C86" s="425">
        <f>YEAR(B86)</f>
        <v>1900</v>
      </c>
      <c r="D86" s="425">
        <f>MONTH(B86)</f>
        <v>1</v>
      </c>
      <c r="E86" s="426">
        <f>DAY(B86)</f>
        <v>0</v>
      </c>
      <c r="F86" s="403"/>
      <c r="G86" s="403"/>
    </row>
    <row r="87" spans="1:7" s="246" customFormat="1" ht="12.75" x14ac:dyDescent="0.25">
      <c r="A87" s="423" t="s">
        <v>290</v>
      </c>
      <c r="B87" s="427">
        <f>(DATEDIF(B85,B86,"M"))+1</f>
        <v>1</v>
      </c>
      <c r="C87" s="428" t="s">
        <v>291</v>
      </c>
      <c r="D87" s="410"/>
      <c r="E87" s="422"/>
      <c r="F87" s="403"/>
      <c r="G87" s="403"/>
    </row>
    <row r="88" spans="1:7" s="246" customFormat="1" ht="12.75" x14ac:dyDescent="0.25">
      <c r="A88" s="429" t="s">
        <v>292</v>
      </c>
      <c r="B88" s="448">
        <f>EOMONTH(B86,D88)</f>
        <v>152</v>
      </c>
      <c r="C88" s="430" t="s">
        <v>293</v>
      </c>
      <c r="D88" s="449">
        <v>4</v>
      </c>
      <c r="E88" s="422" t="s">
        <v>101</v>
      </c>
      <c r="F88" s="403"/>
      <c r="G88" s="403"/>
    </row>
    <row r="89" spans="1:7" s="246" customFormat="1" ht="12.75" x14ac:dyDescent="0.25">
      <c r="A89" s="423"/>
      <c r="B89" s="410"/>
      <c r="C89" s="410"/>
      <c r="D89" s="410"/>
      <c r="E89" s="422"/>
      <c r="F89" s="403"/>
      <c r="G89" s="403"/>
    </row>
    <row r="90" spans="1:7" s="246" customFormat="1" ht="12.75" x14ac:dyDescent="0.25">
      <c r="A90" s="423" t="s">
        <v>294</v>
      </c>
      <c r="B90" s="450">
        <f>IF(E77&lt;=23000,1,IF(B87&lt;=24,2,3))</f>
        <v>1</v>
      </c>
      <c r="C90" s="410"/>
      <c r="D90" s="410"/>
      <c r="E90" s="422"/>
      <c r="F90" s="403"/>
      <c r="G90" s="403"/>
    </row>
    <row r="91" spans="1:7" s="246" customFormat="1" ht="12.75" x14ac:dyDescent="0.25">
      <c r="A91" s="423"/>
      <c r="B91" s="410"/>
      <c r="C91" s="410"/>
      <c r="D91" s="410"/>
      <c r="E91" s="422"/>
      <c r="F91" s="403"/>
      <c r="G91" s="403"/>
    </row>
    <row r="92" spans="1:7" s="246" customFormat="1" ht="12.75" x14ac:dyDescent="0.25">
      <c r="A92" s="423"/>
      <c r="B92" s="431" t="s">
        <v>295</v>
      </c>
      <c r="C92" s="431" t="s">
        <v>296</v>
      </c>
      <c r="D92" s="431" t="s">
        <v>297</v>
      </c>
      <c r="E92" s="422"/>
      <c r="F92" s="403"/>
      <c r="G92" s="403"/>
    </row>
    <row r="93" spans="1:7" s="246" customFormat="1" ht="12.75" x14ac:dyDescent="0.25">
      <c r="A93" s="431" t="str">
        <f>IF(E77&lt;=23000,"Versement unique","1er versement")</f>
        <v>Versement unique</v>
      </c>
      <c r="B93" s="432" t="str">
        <f>IF(E77&lt;=23000,"Signature décision","Signature convention")</f>
        <v>Signature décision</v>
      </c>
      <c r="C93" s="433">
        <f>IF(E77&lt;=23000,1,IF(B90&lt;=2,0.5,0.3))</f>
        <v>1</v>
      </c>
      <c r="D93" s="434">
        <f>C93*E77</f>
        <v>0</v>
      </c>
      <c r="E93" s="422"/>
      <c r="F93" s="403"/>
      <c r="G93" s="403"/>
    </row>
    <row r="94" spans="1:7" s="246" customFormat="1" ht="12.75" x14ac:dyDescent="0.25">
      <c r="A94" s="431" t="str">
        <f>IF(E77&lt;=23000,"",IF(B87&lt;=24,"Solde","2ème versement"))</f>
        <v/>
      </c>
      <c r="B94" s="435" t="str">
        <f>IF(A94="","",IF(A94="solde",B86,DATE(C86,D86-B87/2,E86-1)))</f>
        <v/>
      </c>
      <c r="C94" s="433" t="str">
        <f>IF(E77&lt;=23000,"",IF(B90&lt;=2,0.5,0.4))</f>
        <v/>
      </c>
      <c r="D94" s="434" t="str">
        <f>IF(C94="","",C94*E77)</f>
        <v/>
      </c>
      <c r="E94" s="422"/>
      <c r="F94" s="403"/>
      <c r="G94" s="403"/>
    </row>
    <row r="95" spans="1:7" s="246" customFormat="1" ht="12.75" x14ac:dyDescent="0.25">
      <c r="A95" s="431" t="str">
        <f>IF(E77&lt;=23000,"",IF(B90&lt;3,"","3ème versement"))</f>
        <v/>
      </c>
      <c r="B95" s="435" t="str">
        <f>IF(E77&lt;=23000,"", IF(B87&lt;=24,"",B88))</f>
        <v/>
      </c>
      <c r="C95" s="433" t="str">
        <f>IF(B90&gt;2,0.3,"")</f>
        <v/>
      </c>
      <c r="D95" s="434" t="str">
        <f>IF(C95="","",C95*E77)</f>
        <v/>
      </c>
      <c r="E95" s="422"/>
      <c r="F95" s="403"/>
      <c r="G95" s="403"/>
    </row>
    <row r="96" spans="1:7" s="246" customFormat="1" ht="12.75" x14ac:dyDescent="0.25">
      <c r="A96" s="555" t="s">
        <v>13</v>
      </c>
      <c r="B96" s="556"/>
      <c r="C96" s="557"/>
      <c r="D96" s="436">
        <f>SUM(D93:D95)</f>
        <v>0</v>
      </c>
      <c r="E96" s="422"/>
      <c r="F96" s="403"/>
      <c r="G96" s="403"/>
    </row>
    <row r="97" spans="1:7" s="246" customFormat="1" ht="12.75" x14ac:dyDescent="0.25">
      <c r="A97" s="437"/>
      <c r="B97" s="438"/>
      <c r="C97" s="438"/>
      <c r="D97" s="438"/>
      <c r="E97" s="439"/>
      <c r="F97" s="403"/>
      <c r="G97" s="403"/>
    </row>
  </sheetData>
  <sheetProtection sheet="1" objects="1" scenarios="1" formatCells="0" formatColumns="0" formatRows="0"/>
  <mergeCells count="65">
    <mergeCell ref="A9:D9"/>
    <mergeCell ref="A10:D10"/>
    <mergeCell ref="A11:D11"/>
    <mergeCell ref="A8:D8"/>
    <mergeCell ref="A15:D15"/>
    <mergeCell ref="A16:D16"/>
    <mergeCell ref="A12:D12"/>
    <mergeCell ref="A13:D13"/>
    <mergeCell ref="A14:D14"/>
    <mergeCell ref="A26:D26"/>
    <mergeCell ref="A28:D28"/>
    <mergeCell ref="A19:D19"/>
    <mergeCell ref="A21:D21"/>
    <mergeCell ref="A23:D23"/>
    <mergeCell ref="A24:D24"/>
    <mergeCell ref="A25:D25"/>
    <mergeCell ref="A3:D3"/>
    <mergeCell ref="A4:D4"/>
    <mergeCell ref="A5:D5"/>
    <mergeCell ref="A6:D6"/>
    <mergeCell ref="A7:D7"/>
    <mergeCell ref="A29:D29"/>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96:C96"/>
    <mergeCell ref="A56:B56"/>
    <mergeCell ref="A57:B57"/>
    <mergeCell ref="A58:B58"/>
    <mergeCell ref="A59:B59"/>
    <mergeCell ref="A60:B60"/>
    <mergeCell ref="A61:B61"/>
    <mergeCell ref="A62:B62"/>
    <mergeCell ref="A63:B63"/>
    <mergeCell ref="A64:B64"/>
    <mergeCell ref="A65:B65"/>
    <mergeCell ref="A66:B66"/>
    <mergeCell ref="A67:B67"/>
    <mergeCell ref="A68:B68"/>
    <mergeCell ref="A74:B74"/>
    <mergeCell ref="A75:B75"/>
    <mergeCell ref="A76:B76"/>
    <mergeCell ref="A77:B77"/>
    <mergeCell ref="A69:B69"/>
    <mergeCell ref="A70:B70"/>
    <mergeCell ref="A71:B71"/>
    <mergeCell ref="A72:B72"/>
    <mergeCell ref="A73:B73"/>
  </mergeCells>
  <pageMargins left="0.31496062992125984" right="0.31496062992125984" top="0.74803149606299213" bottom="0.74803149606299213" header="0.31496062992125984" footer="0.31496062992125984"/>
  <pageSetup paperSize="9" scale="45"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EC76C-E6F4-417D-BBBB-3902376EC409}">
  <sheetPr>
    <tabColor theme="4"/>
  </sheetPr>
  <dimension ref="A1:N127"/>
  <sheetViews>
    <sheetView zoomScale="85" zoomScaleNormal="85" zoomScaleSheetLayoutView="10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Lisez-moi'!B9</f>
        <v>0</v>
      </c>
      <c r="C8" s="547"/>
      <c r="D8" s="547"/>
      <c r="E8" s="547"/>
      <c r="F8" s="547"/>
      <c r="G8" s="548"/>
      <c r="I8" s="245"/>
      <c r="J8" s="246"/>
      <c r="K8" s="246"/>
      <c r="L8" s="246"/>
      <c r="M8" s="246"/>
      <c r="N8" s="247"/>
    </row>
    <row r="9" spans="1:14" ht="18.75" customHeight="1" x14ac:dyDescent="0.2">
      <c r="A9" s="541"/>
      <c r="B9" s="549" t="str">
        <f>'0 - Lisez-moi'!C9</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23:G23"/>
    <mergeCell ref="C24:G24"/>
    <mergeCell ref="B8:G8"/>
    <mergeCell ref="B9:G9"/>
    <mergeCell ref="A8:A9"/>
    <mergeCell ref="C16:G16"/>
    <mergeCell ref="C18:G18"/>
    <mergeCell ref="C19:G19"/>
    <mergeCell ref="C20:G20"/>
    <mergeCell ref="C21:G21"/>
    <mergeCell ref="C22:G22"/>
    <mergeCell ref="C40:G40"/>
    <mergeCell ref="C41:G41"/>
    <mergeCell ref="C42:G42"/>
    <mergeCell ref="C36:G36"/>
    <mergeCell ref="C25:G25"/>
    <mergeCell ref="C27:G27"/>
    <mergeCell ref="C28:G28"/>
    <mergeCell ref="C53:G53"/>
    <mergeCell ref="C61:G61"/>
    <mergeCell ref="C62:G62"/>
    <mergeCell ref="C63:G63"/>
    <mergeCell ref="C64:G64"/>
    <mergeCell ref="C55:G55"/>
    <mergeCell ref="C56:G56"/>
    <mergeCell ref="C57:G57"/>
    <mergeCell ref="C58:G58"/>
    <mergeCell ref="C59:G59"/>
    <mergeCell ref="C60:G60"/>
    <mergeCell ref="A2:E5"/>
    <mergeCell ref="L32:M32"/>
    <mergeCell ref="B97:G97"/>
    <mergeCell ref="B114:G114"/>
    <mergeCell ref="B126:G126"/>
    <mergeCell ref="C67:G67"/>
    <mergeCell ref="C26:G26"/>
    <mergeCell ref="C65:G65"/>
    <mergeCell ref="C66:G66"/>
    <mergeCell ref="C54:G54"/>
    <mergeCell ref="C48:G48"/>
    <mergeCell ref="C29:G29"/>
    <mergeCell ref="C49:G49"/>
    <mergeCell ref="C50:G50"/>
    <mergeCell ref="C51:G51"/>
    <mergeCell ref="C52:G52"/>
    <mergeCell ref="J72:M72"/>
    <mergeCell ref="J78:L78"/>
    <mergeCell ref="J46:M46"/>
    <mergeCell ref="J50:M50"/>
    <mergeCell ref="J52:L52"/>
    <mergeCell ref="J53:L53"/>
    <mergeCell ref="L57:M57"/>
    <mergeCell ref="L28:M28"/>
    <mergeCell ref="L29:M29"/>
    <mergeCell ref="K34:M34"/>
    <mergeCell ref="K41:M41"/>
    <mergeCell ref="K42:M42"/>
    <mergeCell ref="L23:M23"/>
    <mergeCell ref="L24:M24"/>
    <mergeCell ref="L25:M25"/>
    <mergeCell ref="L26:M26"/>
    <mergeCell ref="L27:M27"/>
    <mergeCell ref="L18:M18"/>
    <mergeCell ref="L19:M19"/>
    <mergeCell ref="L20:M20"/>
    <mergeCell ref="L21:M21"/>
    <mergeCell ref="L22:M22"/>
  </mergeCells>
  <conditionalFormatting sqref="M67">
    <cfRule type="cellIs" dxfId="113" priority="6" operator="equal">
      <formula>"oui"</formula>
    </cfRule>
  </conditionalFormatting>
  <conditionalFormatting sqref="M68">
    <cfRule type="cellIs" dxfId="112" priority="5" operator="equal">
      <formula>"oui"</formula>
    </cfRule>
  </conditionalFormatting>
  <conditionalFormatting sqref="M69">
    <cfRule type="cellIs" dxfId="111" priority="4" operator="greaterThan">
      <formula>0.05</formula>
    </cfRule>
  </conditionalFormatting>
  <conditionalFormatting sqref="M60">
    <cfRule type="cellIs" dxfId="110" priority="3" operator="greaterThan">
      <formula>0.8</formula>
    </cfRule>
  </conditionalFormatting>
  <conditionalFormatting sqref="M49">
    <cfRule type="cellIs" dxfId="109" priority="1" operator="greaterThan">
      <formula>$M$60</formula>
    </cfRule>
    <cfRule type="cellIs" dxfId="108" priority="2" operator="greaterThan">
      <formula>"M60"</formula>
    </cfRule>
  </conditionalFormatting>
  <dataValidations count="2">
    <dataValidation type="list" allowBlank="1" showInputMessage="1" showErrorMessage="1" sqref="B81" xr:uid="{CEC2D838-BA7E-435B-9228-4387CFAF8D82}">
      <formula1>"mois, jours"</formula1>
    </dataValidation>
    <dataValidation type="list" allowBlank="1" showInputMessage="1" showErrorMessage="1" sqref="M67:M68 M74 M78" xr:uid="{685C0319-B80D-4251-9733-8C8321CA01AF}">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12B3-EE26-42BE-A10D-D44682E9AD93}">
  <sheetPr>
    <tabColor theme="4"/>
  </sheetPr>
  <dimension ref="A1:N127"/>
  <sheetViews>
    <sheetView topLeftCell="A34"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Lisez-moi'!B10</f>
        <v>0</v>
      </c>
      <c r="C8" s="547"/>
      <c r="D8" s="547"/>
      <c r="E8" s="547"/>
      <c r="F8" s="547"/>
      <c r="G8" s="548"/>
      <c r="I8" s="245"/>
      <c r="J8" s="246"/>
      <c r="K8" s="246"/>
      <c r="L8" s="246"/>
      <c r="M8" s="246"/>
      <c r="N8" s="247"/>
    </row>
    <row r="9" spans="1:14" ht="18.75" customHeight="1" x14ac:dyDescent="0.2">
      <c r="A9" s="541"/>
      <c r="B9" s="549" t="str">
        <f>'0 - Lisez-moi'!C10</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23:G23"/>
    <mergeCell ref="C24:G24"/>
    <mergeCell ref="B8:G8"/>
    <mergeCell ref="B9:G9"/>
    <mergeCell ref="A8:A9"/>
    <mergeCell ref="C16:G16"/>
    <mergeCell ref="C18:G18"/>
    <mergeCell ref="C19:G19"/>
    <mergeCell ref="C20:G20"/>
    <mergeCell ref="C21:G21"/>
    <mergeCell ref="C22:G22"/>
    <mergeCell ref="C40:G40"/>
    <mergeCell ref="C41:G41"/>
    <mergeCell ref="C42:G42"/>
    <mergeCell ref="C36:G36"/>
    <mergeCell ref="C25:G25"/>
    <mergeCell ref="C27:G27"/>
    <mergeCell ref="C28:G28"/>
    <mergeCell ref="C53:G53"/>
    <mergeCell ref="C61:G61"/>
    <mergeCell ref="C62:G62"/>
    <mergeCell ref="C63:G63"/>
    <mergeCell ref="C64:G64"/>
    <mergeCell ref="C55:G55"/>
    <mergeCell ref="C56:G56"/>
    <mergeCell ref="C57:G57"/>
    <mergeCell ref="C58:G58"/>
    <mergeCell ref="C59:G59"/>
    <mergeCell ref="C60:G60"/>
    <mergeCell ref="A2:E5"/>
    <mergeCell ref="L32:M32"/>
    <mergeCell ref="B97:G97"/>
    <mergeCell ref="B114:G114"/>
    <mergeCell ref="B126:G126"/>
    <mergeCell ref="C67:G67"/>
    <mergeCell ref="C26:G26"/>
    <mergeCell ref="C65:G65"/>
    <mergeCell ref="C66:G66"/>
    <mergeCell ref="C54:G54"/>
    <mergeCell ref="C48:G48"/>
    <mergeCell ref="C29:G29"/>
    <mergeCell ref="C49:G49"/>
    <mergeCell ref="C50:G50"/>
    <mergeCell ref="C51:G51"/>
    <mergeCell ref="C52:G52"/>
    <mergeCell ref="J72:M72"/>
    <mergeCell ref="J78:L78"/>
    <mergeCell ref="J46:M46"/>
    <mergeCell ref="J50:M50"/>
    <mergeCell ref="J52:L52"/>
    <mergeCell ref="J53:L53"/>
    <mergeCell ref="L57:M57"/>
    <mergeCell ref="L28:M28"/>
    <mergeCell ref="L29:M29"/>
    <mergeCell ref="K34:M34"/>
    <mergeCell ref="K41:M41"/>
    <mergeCell ref="K42:M42"/>
    <mergeCell ref="L23:M23"/>
    <mergeCell ref="L24:M24"/>
    <mergeCell ref="L25:M25"/>
    <mergeCell ref="L26:M26"/>
    <mergeCell ref="L27:M27"/>
    <mergeCell ref="L18:M18"/>
    <mergeCell ref="L19:M19"/>
    <mergeCell ref="L20:M20"/>
    <mergeCell ref="L21:M21"/>
    <mergeCell ref="L22:M22"/>
  </mergeCells>
  <conditionalFormatting sqref="M67">
    <cfRule type="cellIs" dxfId="107" priority="6" operator="equal">
      <formula>"oui"</formula>
    </cfRule>
  </conditionalFormatting>
  <conditionalFormatting sqref="M68">
    <cfRule type="cellIs" dxfId="106" priority="5" operator="equal">
      <formula>"oui"</formula>
    </cfRule>
  </conditionalFormatting>
  <conditionalFormatting sqref="M69">
    <cfRule type="cellIs" dxfId="105" priority="4" operator="greaterThan">
      <formula>0.05</formula>
    </cfRule>
  </conditionalFormatting>
  <conditionalFormatting sqref="M60">
    <cfRule type="cellIs" dxfId="104" priority="3" operator="greaterThan">
      <formula>0.8</formula>
    </cfRule>
  </conditionalFormatting>
  <conditionalFormatting sqref="M49">
    <cfRule type="cellIs" dxfId="103" priority="1" operator="greaterThan">
      <formula>$M$60</formula>
    </cfRule>
    <cfRule type="cellIs" dxfId="102" priority="2" operator="greaterThan">
      <formula>"M60"</formula>
    </cfRule>
  </conditionalFormatting>
  <dataValidations count="2">
    <dataValidation type="list" allowBlank="1" showInputMessage="1" showErrorMessage="1" sqref="B81" xr:uid="{5F7C7D41-7A99-40EE-8D36-7B598A8FFDEA}">
      <formula1>"mois, jours"</formula1>
    </dataValidation>
    <dataValidation type="list" allowBlank="1" showInputMessage="1" showErrorMessage="1" sqref="M67:M68 M74 M78" xr:uid="{211CEA84-44B4-41F8-8106-6A734E31782A}">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7490-838C-477C-B38B-8AC84B534BEF}">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Lisez-moi'!B11</f>
        <v>0</v>
      </c>
      <c r="C8" s="547"/>
      <c r="D8" s="547"/>
      <c r="E8" s="547"/>
      <c r="F8" s="547"/>
      <c r="G8" s="548"/>
      <c r="I8" s="245"/>
      <c r="J8" s="246"/>
      <c r="K8" s="246"/>
      <c r="L8" s="246"/>
      <c r="M8" s="246"/>
      <c r="N8" s="247"/>
    </row>
    <row r="9" spans="1:14" ht="18.75" customHeight="1" x14ac:dyDescent="0.2">
      <c r="A9" s="541"/>
      <c r="B9" s="549" t="str">
        <f>'0 - Lisez-moi'!C11</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23:G23"/>
    <mergeCell ref="C24:G24"/>
    <mergeCell ref="B8:G8"/>
    <mergeCell ref="B9:G9"/>
    <mergeCell ref="A8:A9"/>
    <mergeCell ref="C16:G16"/>
    <mergeCell ref="C18:G18"/>
    <mergeCell ref="C19:G19"/>
    <mergeCell ref="C20:G20"/>
    <mergeCell ref="C21:G21"/>
    <mergeCell ref="C22:G22"/>
    <mergeCell ref="C40:G40"/>
    <mergeCell ref="C41:G41"/>
    <mergeCell ref="C42:G42"/>
    <mergeCell ref="C36:G36"/>
    <mergeCell ref="C25:G25"/>
    <mergeCell ref="C27:G27"/>
    <mergeCell ref="C28:G28"/>
    <mergeCell ref="C53:G53"/>
    <mergeCell ref="C61:G61"/>
    <mergeCell ref="C62:G62"/>
    <mergeCell ref="C63:G63"/>
    <mergeCell ref="C64:G64"/>
    <mergeCell ref="C55:G55"/>
    <mergeCell ref="C56:G56"/>
    <mergeCell ref="C57:G57"/>
    <mergeCell ref="C58:G58"/>
    <mergeCell ref="C59:G59"/>
    <mergeCell ref="C60:G60"/>
    <mergeCell ref="A2:E5"/>
    <mergeCell ref="L32:M32"/>
    <mergeCell ref="B97:G97"/>
    <mergeCell ref="B114:G114"/>
    <mergeCell ref="B126:G126"/>
    <mergeCell ref="C67:G67"/>
    <mergeCell ref="C26:G26"/>
    <mergeCell ref="C65:G65"/>
    <mergeCell ref="C66:G66"/>
    <mergeCell ref="C54:G54"/>
    <mergeCell ref="C48:G48"/>
    <mergeCell ref="C29:G29"/>
    <mergeCell ref="C49:G49"/>
    <mergeCell ref="C50:G50"/>
    <mergeCell ref="C51:G51"/>
    <mergeCell ref="C52:G52"/>
    <mergeCell ref="J72:M72"/>
    <mergeCell ref="J78:L78"/>
    <mergeCell ref="J46:M46"/>
    <mergeCell ref="J50:M50"/>
    <mergeCell ref="J52:L52"/>
    <mergeCell ref="J53:L53"/>
    <mergeCell ref="L57:M57"/>
    <mergeCell ref="L28:M28"/>
    <mergeCell ref="L29:M29"/>
    <mergeCell ref="K34:M34"/>
    <mergeCell ref="K41:M41"/>
    <mergeCell ref="K42:M42"/>
    <mergeCell ref="L23:M23"/>
    <mergeCell ref="L24:M24"/>
    <mergeCell ref="L25:M25"/>
    <mergeCell ref="L26:M26"/>
    <mergeCell ref="L27:M27"/>
    <mergeCell ref="L18:M18"/>
    <mergeCell ref="L19:M19"/>
    <mergeCell ref="L20:M20"/>
    <mergeCell ref="L21:M21"/>
    <mergeCell ref="L22:M22"/>
  </mergeCells>
  <conditionalFormatting sqref="M67">
    <cfRule type="cellIs" dxfId="101" priority="6" operator="equal">
      <formula>"oui"</formula>
    </cfRule>
  </conditionalFormatting>
  <conditionalFormatting sqref="M68">
    <cfRule type="cellIs" dxfId="100" priority="5" operator="equal">
      <formula>"oui"</formula>
    </cfRule>
  </conditionalFormatting>
  <conditionalFormatting sqref="M69">
    <cfRule type="cellIs" dxfId="99" priority="4" operator="greaterThan">
      <formula>0.05</formula>
    </cfRule>
  </conditionalFormatting>
  <conditionalFormatting sqref="M60">
    <cfRule type="cellIs" dxfId="98" priority="3" operator="greaterThan">
      <formula>0.8</formula>
    </cfRule>
  </conditionalFormatting>
  <conditionalFormatting sqref="M49">
    <cfRule type="cellIs" dxfId="97" priority="1" operator="greaterThan">
      <formula>$M$60</formula>
    </cfRule>
    <cfRule type="cellIs" dxfId="96" priority="2" operator="greaterThan">
      <formula>"M60"</formula>
    </cfRule>
  </conditionalFormatting>
  <dataValidations count="2">
    <dataValidation type="list" allowBlank="1" showInputMessage="1" showErrorMessage="1" sqref="B81" xr:uid="{4528D540-DE78-455A-AF71-6034BB984126}">
      <formula1>"mois, jours"</formula1>
    </dataValidation>
    <dataValidation type="list" allowBlank="1" showInputMessage="1" showErrorMessage="1" sqref="M67:M68 M74 M78" xr:uid="{1F020F1B-D935-4839-97D8-513B4377163C}">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B365-10C7-492D-AA9C-42D651D016B0}">
  <sheetPr>
    <tabColor theme="4"/>
  </sheetPr>
  <dimension ref="A1:N127"/>
  <sheetViews>
    <sheetView topLeftCell="A34"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Lisez-moi'!B12</f>
        <v>0</v>
      </c>
      <c r="C8" s="547"/>
      <c r="D8" s="547"/>
      <c r="E8" s="547"/>
      <c r="F8" s="547"/>
      <c r="G8" s="548"/>
      <c r="I8" s="245"/>
      <c r="J8" s="246"/>
      <c r="K8" s="246"/>
      <c r="L8" s="246"/>
      <c r="M8" s="246"/>
      <c r="N8" s="247"/>
    </row>
    <row r="9" spans="1:14" ht="18.75" customHeight="1" x14ac:dyDescent="0.2">
      <c r="A9" s="541"/>
      <c r="B9" s="549" t="str">
        <f>'0 - Lisez-moi'!C12</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2.75" customHeight="1"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23:G23"/>
    <mergeCell ref="C24:G24"/>
    <mergeCell ref="B8:G8"/>
    <mergeCell ref="B9:G9"/>
    <mergeCell ref="A8:A9"/>
    <mergeCell ref="C16:G16"/>
    <mergeCell ref="C18:G18"/>
    <mergeCell ref="C19:G19"/>
    <mergeCell ref="C20:G20"/>
    <mergeCell ref="C21:G21"/>
    <mergeCell ref="C22:G22"/>
    <mergeCell ref="C40:G40"/>
    <mergeCell ref="C41:G41"/>
    <mergeCell ref="C42:G42"/>
    <mergeCell ref="C36:G36"/>
    <mergeCell ref="C25:G25"/>
    <mergeCell ref="C27:G27"/>
    <mergeCell ref="C28:G28"/>
    <mergeCell ref="C53:G53"/>
    <mergeCell ref="C61:G61"/>
    <mergeCell ref="C62:G62"/>
    <mergeCell ref="C63:G63"/>
    <mergeCell ref="C64:G64"/>
    <mergeCell ref="C55:G55"/>
    <mergeCell ref="C56:G56"/>
    <mergeCell ref="C57:G57"/>
    <mergeCell ref="C58:G58"/>
    <mergeCell ref="C59:G59"/>
    <mergeCell ref="C60:G60"/>
    <mergeCell ref="A2:E5"/>
    <mergeCell ref="L32:M32"/>
    <mergeCell ref="B97:G97"/>
    <mergeCell ref="B114:G114"/>
    <mergeCell ref="B126:G126"/>
    <mergeCell ref="C67:G67"/>
    <mergeCell ref="C26:G26"/>
    <mergeCell ref="C65:G65"/>
    <mergeCell ref="C66:G66"/>
    <mergeCell ref="C54:G54"/>
    <mergeCell ref="C48:G48"/>
    <mergeCell ref="C29:G29"/>
    <mergeCell ref="C49:G49"/>
    <mergeCell ref="C50:G50"/>
    <mergeCell ref="C51:G51"/>
    <mergeCell ref="C52:G52"/>
    <mergeCell ref="J72:M72"/>
    <mergeCell ref="J78:L78"/>
    <mergeCell ref="J46:M46"/>
    <mergeCell ref="J50:M50"/>
    <mergeCell ref="J52:L52"/>
    <mergeCell ref="J53:L53"/>
    <mergeCell ref="L57:M57"/>
    <mergeCell ref="L28:M28"/>
    <mergeCell ref="L29:M29"/>
    <mergeCell ref="K34:M34"/>
    <mergeCell ref="K41:M41"/>
    <mergeCell ref="K42:M42"/>
    <mergeCell ref="L23:M23"/>
    <mergeCell ref="L24:M24"/>
    <mergeCell ref="L25:M25"/>
    <mergeCell ref="L26:M26"/>
    <mergeCell ref="L27:M27"/>
    <mergeCell ref="L18:M18"/>
    <mergeCell ref="L19:M19"/>
    <mergeCell ref="L20:M20"/>
    <mergeCell ref="L21:M21"/>
    <mergeCell ref="L22:M22"/>
  </mergeCells>
  <conditionalFormatting sqref="M67">
    <cfRule type="cellIs" dxfId="95" priority="6" operator="equal">
      <formula>"oui"</formula>
    </cfRule>
  </conditionalFormatting>
  <conditionalFormatting sqref="M68">
    <cfRule type="cellIs" dxfId="94" priority="5" operator="equal">
      <formula>"oui"</formula>
    </cfRule>
  </conditionalFormatting>
  <conditionalFormatting sqref="M69">
    <cfRule type="cellIs" dxfId="93" priority="4" operator="greaterThan">
      <formula>0.05</formula>
    </cfRule>
  </conditionalFormatting>
  <conditionalFormatting sqref="M60">
    <cfRule type="cellIs" dxfId="92" priority="3" operator="greaterThan">
      <formula>0.8</formula>
    </cfRule>
  </conditionalFormatting>
  <conditionalFormatting sqref="M49">
    <cfRule type="cellIs" dxfId="91" priority="1" operator="greaterThan">
      <formula>$M$60</formula>
    </cfRule>
    <cfRule type="cellIs" dxfId="90" priority="2" operator="greaterThan">
      <formula>"M60"</formula>
    </cfRule>
  </conditionalFormatting>
  <dataValidations count="2">
    <dataValidation type="list" allowBlank="1" showInputMessage="1" showErrorMessage="1" sqref="B81" xr:uid="{0E45ED32-B419-4739-8051-A9E465D791D3}">
      <formula1>"mois, jours"</formula1>
    </dataValidation>
    <dataValidation type="list" allowBlank="1" showInputMessage="1" showErrorMessage="1" sqref="M67:M68 M74 M78" xr:uid="{DBCBB524-3F6F-43B9-A6F0-1E641523882C}">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8241-7E2F-4D7D-B3D0-589402362A11}">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64"/>
      <c r="C7" s="43"/>
      <c r="D7" s="43"/>
      <c r="E7" s="43"/>
      <c r="F7" s="43"/>
      <c r="G7" s="43"/>
      <c r="I7" s="245"/>
      <c r="J7" s="5"/>
      <c r="K7" s="5"/>
      <c r="L7" s="5"/>
      <c r="M7" s="20"/>
      <c r="N7" s="247"/>
    </row>
    <row r="8" spans="1:14" ht="18.75" customHeight="1" x14ac:dyDescent="0.2">
      <c r="A8" s="541" t="s">
        <v>37</v>
      </c>
      <c r="B8" s="62">
        <f>'0 - Lisez-moi'!B13</f>
        <v>0</v>
      </c>
      <c r="C8" s="63"/>
      <c r="D8" s="63"/>
      <c r="E8" s="63"/>
      <c r="F8" s="63"/>
      <c r="G8" s="63"/>
      <c r="I8" s="245"/>
      <c r="J8" s="246"/>
      <c r="K8" s="246"/>
      <c r="L8" s="246"/>
      <c r="M8" s="246"/>
      <c r="N8" s="247"/>
    </row>
    <row r="9" spans="1:14" ht="18.75" customHeight="1" x14ac:dyDescent="0.2">
      <c r="A9" s="541"/>
      <c r="B9" s="60" t="str">
        <f>'0 - Lisez-moi'!C13</f>
        <v>Statut juridique [menu déroulant]</v>
      </c>
      <c r="C9" s="61"/>
      <c r="D9" s="61"/>
      <c r="E9" s="61"/>
      <c r="F9" s="61"/>
      <c r="G9" s="6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5">
    <mergeCell ref="A2:E5"/>
    <mergeCell ref="C20:G20"/>
    <mergeCell ref="C21:G21"/>
    <mergeCell ref="C22:G22"/>
    <mergeCell ref="C19:G19"/>
    <mergeCell ref="A8:A9"/>
    <mergeCell ref="C16:G16"/>
    <mergeCell ref="C18:G18"/>
    <mergeCell ref="C26:G26"/>
    <mergeCell ref="C27:G27"/>
    <mergeCell ref="C28:G28"/>
    <mergeCell ref="C23:G23"/>
    <mergeCell ref="C24:G24"/>
    <mergeCell ref="C25:G25"/>
    <mergeCell ref="C55:G55"/>
    <mergeCell ref="C56:G56"/>
    <mergeCell ref="C57:G57"/>
    <mergeCell ref="C29:G29"/>
    <mergeCell ref="C36:G36"/>
    <mergeCell ref="C40:G40"/>
    <mergeCell ref="C41:G41"/>
    <mergeCell ref="C42:G42"/>
    <mergeCell ref="C49:G49"/>
    <mergeCell ref="C50:G50"/>
    <mergeCell ref="C51:G51"/>
    <mergeCell ref="C52:G52"/>
    <mergeCell ref="C53:G53"/>
    <mergeCell ref="B126:G126"/>
    <mergeCell ref="C59:G59"/>
    <mergeCell ref="C60:G60"/>
    <mergeCell ref="C61:G61"/>
    <mergeCell ref="C62:G62"/>
    <mergeCell ref="C63:G63"/>
    <mergeCell ref="C64:G64"/>
    <mergeCell ref="C65:G65"/>
    <mergeCell ref="C66:G66"/>
    <mergeCell ref="C67:G67"/>
    <mergeCell ref="B97:G97"/>
    <mergeCell ref="B114:G114"/>
    <mergeCell ref="C58:G58"/>
    <mergeCell ref="C48:G48"/>
    <mergeCell ref="L23:M23"/>
    <mergeCell ref="L24:M24"/>
    <mergeCell ref="L25:M25"/>
    <mergeCell ref="L26:M26"/>
    <mergeCell ref="L27:M27"/>
    <mergeCell ref="K34:M34"/>
    <mergeCell ref="K41:M41"/>
    <mergeCell ref="K42:M42"/>
    <mergeCell ref="J46:M46"/>
    <mergeCell ref="J50:M50"/>
    <mergeCell ref="J52:L52"/>
    <mergeCell ref="J53:L53"/>
    <mergeCell ref="L57:M57"/>
    <mergeCell ref="C54:G54"/>
    <mergeCell ref="J72:M72"/>
    <mergeCell ref="J78:L78"/>
    <mergeCell ref="L18:M18"/>
    <mergeCell ref="L19:M19"/>
    <mergeCell ref="L20:M20"/>
    <mergeCell ref="L21:M21"/>
    <mergeCell ref="L22:M22"/>
    <mergeCell ref="L32:M32"/>
    <mergeCell ref="L28:M28"/>
    <mergeCell ref="L29:M29"/>
  </mergeCells>
  <conditionalFormatting sqref="M67">
    <cfRule type="cellIs" dxfId="89" priority="6" operator="equal">
      <formula>"oui"</formula>
    </cfRule>
  </conditionalFormatting>
  <conditionalFormatting sqref="M68">
    <cfRule type="cellIs" dxfId="88" priority="5" operator="equal">
      <formula>"oui"</formula>
    </cfRule>
  </conditionalFormatting>
  <conditionalFormatting sqref="M69">
    <cfRule type="cellIs" dxfId="87" priority="4" operator="greaterThan">
      <formula>0.05</formula>
    </cfRule>
  </conditionalFormatting>
  <conditionalFormatting sqref="M60">
    <cfRule type="cellIs" dxfId="86" priority="3" operator="greaterThan">
      <formula>0.8</formula>
    </cfRule>
  </conditionalFormatting>
  <conditionalFormatting sqref="M49">
    <cfRule type="cellIs" dxfId="85" priority="1" operator="greaterThan">
      <formula>$M$60</formula>
    </cfRule>
    <cfRule type="cellIs" dxfId="84" priority="2" operator="greaterThan">
      <formula>"M60"</formula>
    </cfRule>
  </conditionalFormatting>
  <dataValidations count="2">
    <dataValidation type="list" allowBlank="1" showInputMessage="1" showErrorMessage="1" sqref="B81" xr:uid="{999C66D9-E2EA-47F5-830F-3E47A986CC31}">
      <formula1>"mois, jours"</formula1>
    </dataValidation>
    <dataValidation type="list" allowBlank="1" showInputMessage="1" showErrorMessage="1" sqref="M67:M68 M74 M78" xr:uid="{917B0057-4FA8-4DAF-8325-3BA05670AE4E}">
      <formula1>"oui,non"</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3A96-929B-46E5-A422-D0570CB6D7C8}">
  <sheetPr>
    <tabColor theme="4"/>
  </sheetPr>
  <dimension ref="A1:N127"/>
  <sheetViews>
    <sheetView topLeftCell="A56" zoomScale="85" zoomScaleNormal="85" zoomScaleSheetLayoutView="10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Lisez-moi'!B14</f>
        <v>0</v>
      </c>
      <c r="C8" s="547"/>
      <c r="D8" s="547"/>
      <c r="E8" s="547"/>
      <c r="F8" s="547"/>
      <c r="G8" s="548"/>
      <c r="I8" s="245"/>
      <c r="J8" s="246"/>
      <c r="K8" s="246"/>
      <c r="L8" s="246"/>
      <c r="M8" s="246"/>
      <c r="N8" s="247"/>
    </row>
    <row r="9" spans="1:14" ht="18.75" customHeight="1" x14ac:dyDescent="0.2">
      <c r="A9" s="541"/>
      <c r="B9" s="549" t="str">
        <f>'0 - Lisez-moi'!C14</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IF(B$81="mois",IF($M$64="non",0,MIN((B88/12*C88*D88),(80000/12*C88*D88))),IF($M$64="non",0,IF(C88="","0,00",MIN((B88*D88),(80000/C88*D88)))))</f>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IF(B$81="mois",IF($M$64="non",0,MIN((B91/12*C91*D91),(80000/12*C91*D91))),IF($M$64="non",0,IF(C91="","0,00",MIN((B91*D91),(80000/C91*D91)))))</f>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83" priority="6" operator="equal">
      <formula>"oui"</formula>
    </cfRule>
  </conditionalFormatting>
  <conditionalFormatting sqref="M68">
    <cfRule type="cellIs" dxfId="82" priority="5" operator="equal">
      <formula>"oui"</formula>
    </cfRule>
  </conditionalFormatting>
  <conditionalFormatting sqref="M69">
    <cfRule type="cellIs" dxfId="81" priority="4" operator="greaterThan">
      <formula>0.05</formula>
    </cfRule>
  </conditionalFormatting>
  <conditionalFormatting sqref="M60">
    <cfRule type="cellIs" dxfId="80" priority="3" operator="greaterThan">
      <formula>0.8</formula>
    </cfRule>
  </conditionalFormatting>
  <conditionalFormatting sqref="M49">
    <cfRule type="cellIs" dxfId="79" priority="1" operator="greaterThan">
      <formula>$M$60</formula>
    </cfRule>
    <cfRule type="cellIs" dxfId="78" priority="2" operator="greaterThan">
      <formula>"M60"</formula>
    </cfRule>
  </conditionalFormatting>
  <dataValidations count="2">
    <dataValidation type="list" allowBlank="1" showInputMessage="1" showErrorMessage="1" sqref="B81" xr:uid="{E525A4A1-DA89-43E7-9ACB-426660F33784}">
      <formula1>"mois, jours"</formula1>
    </dataValidation>
    <dataValidation type="list" allowBlank="1" showInputMessage="1" showErrorMessage="1" sqref="M67:M68 M74 M78" xr:uid="{BA771D6E-95B6-49D4-968D-390D1B6CD8BA}">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BFDE-CD15-4228-89CC-68FA79D3C232}">
  <sheetPr>
    <tabColor theme="4"/>
  </sheetPr>
  <dimension ref="A1:N127"/>
  <sheetViews>
    <sheetView zoomScale="85" zoomScaleNormal="85" zoomScaleSheetLayoutView="70" workbookViewId="0"/>
  </sheetViews>
  <sheetFormatPr baseColWidth="10" defaultRowHeight="12.75" x14ac:dyDescent="0.2"/>
  <cols>
    <col min="1" max="1" width="55.85546875" style="4" customWidth="1"/>
    <col min="2" max="7" width="12.85546875" style="4" customWidth="1"/>
    <col min="8" max="9" width="1.5703125" style="4" customWidth="1"/>
    <col min="10" max="13" width="18.42578125" style="4" customWidth="1"/>
    <col min="14" max="14" width="1.5703125" style="4" customWidth="1"/>
    <col min="15" max="16384" width="11.42578125" style="4"/>
  </cols>
  <sheetData>
    <row r="1" spans="1:14" ht="26.25" x14ac:dyDescent="0.4">
      <c r="A1" s="576" t="str">
        <f>'0 - Lisez-moi'!A2</f>
        <v>V2.1</v>
      </c>
      <c r="B1" s="78" t="s">
        <v>131</v>
      </c>
      <c r="I1" s="141"/>
      <c r="J1" s="171"/>
      <c r="K1" s="171"/>
      <c r="L1" s="171"/>
      <c r="M1" s="141"/>
    </row>
    <row r="2" spans="1:14" ht="18.75" customHeight="1" thickBot="1" x14ac:dyDescent="0.25">
      <c r="A2" s="523">
        <f>'0 - Lisez-moi'!B5</f>
        <v>0</v>
      </c>
      <c r="B2" s="523"/>
      <c r="C2" s="523"/>
      <c r="D2" s="523"/>
      <c r="E2" s="523"/>
      <c r="F2" s="81"/>
      <c r="G2" s="81"/>
      <c r="I2" s="240"/>
      <c r="J2" s="241" t="s">
        <v>63</v>
      </c>
      <c r="K2" s="242"/>
      <c r="L2" s="242"/>
      <c r="M2" s="243"/>
      <c r="N2" s="244"/>
    </row>
    <row r="3" spans="1:14" ht="18.75" customHeight="1" thickTop="1" x14ac:dyDescent="0.2">
      <c r="A3" s="523"/>
      <c r="B3" s="523"/>
      <c r="C3" s="523"/>
      <c r="D3" s="523"/>
      <c r="E3" s="523"/>
      <c r="F3" s="81"/>
      <c r="G3" s="81"/>
      <c r="I3" s="245"/>
      <c r="J3" s="171"/>
      <c r="K3" s="171"/>
      <c r="L3" s="171"/>
      <c r="M3" s="246"/>
      <c r="N3" s="247"/>
    </row>
    <row r="4" spans="1:14" ht="26.25" customHeight="1" x14ac:dyDescent="0.2">
      <c r="A4" s="523"/>
      <c r="B4" s="523"/>
      <c r="C4" s="523"/>
      <c r="D4" s="523"/>
      <c r="E4" s="523"/>
      <c r="F4" s="81"/>
      <c r="G4" s="81"/>
      <c r="I4" s="245"/>
      <c r="J4" s="248" t="s">
        <v>245</v>
      </c>
      <c r="K4" s="249" t="s">
        <v>246</v>
      </c>
      <c r="L4" s="250" t="s">
        <v>247</v>
      </c>
      <c r="M4" s="246"/>
      <c r="N4" s="247"/>
    </row>
    <row r="5" spans="1:14" ht="18.75" customHeight="1" x14ac:dyDescent="0.2">
      <c r="A5" s="523"/>
      <c r="B5" s="523"/>
      <c r="C5" s="523"/>
      <c r="D5" s="523"/>
      <c r="E5" s="523"/>
      <c r="F5" s="81"/>
      <c r="G5" s="81"/>
      <c r="I5" s="245"/>
      <c r="J5" s="171"/>
      <c r="K5" s="171"/>
      <c r="L5" s="171"/>
      <c r="M5" s="246"/>
      <c r="N5" s="247"/>
    </row>
    <row r="6" spans="1:14" ht="18.75" customHeight="1" x14ac:dyDescent="0.2">
      <c r="A6" s="136" t="s">
        <v>87</v>
      </c>
      <c r="C6" s="15"/>
      <c r="D6" s="15"/>
      <c r="E6" s="15"/>
      <c r="F6" s="15"/>
      <c r="G6" s="15"/>
      <c r="I6" s="245"/>
      <c r="J6" s="251"/>
      <c r="K6" s="188"/>
      <c r="L6" s="188"/>
      <c r="M6" s="188"/>
      <c r="N6" s="247"/>
    </row>
    <row r="7" spans="1:14" ht="18.75" customHeight="1" x14ac:dyDescent="0.2">
      <c r="A7" s="137" t="s">
        <v>86</v>
      </c>
      <c r="B7" s="16"/>
      <c r="C7" s="15"/>
      <c r="D7" s="15"/>
      <c r="E7" s="15"/>
      <c r="F7" s="15"/>
      <c r="G7" s="15"/>
      <c r="I7" s="245"/>
      <c r="J7" s="5"/>
      <c r="K7" s="5"/>
      <c r="L7" s="5"/>
      <c r="M7" s="20"/>
      <c r="N7" s="247"/>
    </row>
    <row r="8" spans="1:14" ht="18.75" customHeight="1" x14ac:dyDescent="0.2">
      <c r="A8" s="541" t="s">
        <v>37</v>
      </c>
      <c r="B8" s="546">
        <f>'0 - Lisez-moi'!B15</f>
        <v>0</v>
      </c>
      <c r="C8" s="547"/>
      <c r="D8" s="547"/>
      <c r="E8" s="547"/>
      <c r="F8" s="547"/>
      <c r="G8" s="548"/>
      <c r="I8" s="245"/>
      <c r="J8" s="246"/>
      <c r="K8" s="246"/>
      <c r="L8" s="246"/>
      <c r="M8" s="246"/>
      <c r="N8" s="247"/>
    </row>
    <row r="9" spans="1:14" ht="18.75" customHeight="1" x14ac:dyDescent="0.2">
      <c r="A9" s="541"/>
      <c r="B9" s="549" t="str">
        <f>'0 - Lisez-moi'!C15</f>
        <v>Statut juridique [menu déroulant]</v>
      </c>
      <c r="C9" s="550"/>
      <c r="D9" s="550"/>
      <c r="E9" s="550"/>
      <c r="F9" s="550"/>
      <c r="G9" s="551"/>
      <c r="I9" s="245"/>
      <c r="J9" s="171"/>
      <c r="K9" s="171"/>
      <c r="L9" s="171"/>
      <c r="M9" s="246"/>
      <c r="N9" s="247"/>
    </row>
    <row r="10" spans="1:14" x14ac:dyDescent="0.2">
      <c r="I10" s="245"/>
      <c r="J10" s="171"/>
      <c r="K10" s="171"/>
      <c r="L10" s="171"/>
      <c r="M10" s="246"/>
      <c r="N10" s="247"/>
    </row>
    <row r="11" spans="1:14" ht="60" x14ac:dyDescent="0.2">
      <c r="A11" s="69"/>
      <c r="B11" s="138" t="s">
        <v>129</v>
      </c>
      <c r="C11" s="138" t="s">
        <v>130</v>
      </c>
      <c r="D11" s="138" t="s">
        <v>206</v>
      </c>
      <c r="E11" s="138" t="s">
        <v>207</v>
      </c>
      <c r="F11" s="138" t="s">
        <v>208</v>
      </c>
      <c r="G11" s="138" t="s">
        <v>209</v>
      </c>
      <c r="H11" s="5"/>
      <c r="I11" s="245"/>
      <c r="J11" s="252"/>
      <c r="K11" s="246"/>
      <c r="L11" s="246"/>
      <c r="M11" s="246"/>
      <c r="N11" s="247"/>
    </row>
    <row r="12" spans="1:14" ht="30.75" customHeight="1" thickBot="1" x14ac:dyDescent="0.25">
      <c r="A12" s="79" t="s">
        <v>132</v>
      </c>
      <c r="B12" s="139">
        <f>B34</f>
        <v>0</v>
      </c>
      <c r="C12" s="139">
        <f>J34</f>
        <v>0</v>
      </c>
      <c r="D12" s="139">
        <f>B53</f>
        <v>0</v>
      </c>
      <c r="E12" s="140" t="e">
        <f>J37</f>
        <v>#DIV/0!</v>
      </c>
      <c r="F12" s="139">
        <f>M48</f>
        <v>0</v>
      </c>
      <c r="G12" s="140" t="e">
        <f>M49</f>
        <v>#DIV/0!</v>
      </c>
      <c r="H12" s="21"/>
      <c r="I12" s="170"/>
      <c r="J12" s="171"/>
      <c r="K12" s="171"/>
      <c r="L12" s="171"/>
      <c r="M12" s="246"/>
      <c r="N12" s="247"/>
    </row>
    <row r="13" spans="1:14" ht="21.75" customHeight="1" thickBot="1" x14ac:dyDescent="0.25">
      <c r="A13" s="80"/>
      <c r="H13" s="44"/>
      <c r="I13" s="253"/>
      <c r="J13" s="252"/>
      <c r="K13" s="246"/>
      <c r="L13" s="246"/>
      <c r="M13" s="246"/>
      <c r="N13" s="247"/>
    </row>
    <row r="14" spans="1:14" ht="19.5" thickTop="1" x14ac:dyDescent="0.2">
      <c r="A14" s="17" t="s">
        <v>11</v>
      </c>
      <c r="B14" s="141"/>
      <c r="C14" s="141"/>
      <c r="D14" s="141"/>
      <c r="E14" s="141"/>
      <c r="F14" s="141"/>
      <c r="G14" s="141"/>
      <c r="H14" s="45"/>
      <c r="I14" s="254"/>
      <c r="J14" s="255" t="s">
        <v>248</v>
      </c>
      <c r="K14" s="256"/>
      <c r="L14" s="256"/>
      <c r="M14" s="257"/>
      <c r="N14" s="247"/>
    </row>
    <row r="15" spans="1:14" ht="13.5" thickBot="1" x14ac:dyDescent="0.25">
      <c r="A15" s="141"/>
      <c r="B15" s="141"/>
      <c r="C15" s="141"/>
      <c r="D15" s="141"/>
      <c r="E15" s="141"/>
      <c r="F15" s="141"/>
      <c r="G15" s="141"/>
      <c r="H15" s="46"/>
      <c r="I15" s="258"/>
      <c r="J15" s="259"/>
      <c r="K15" s="246"/>
      <c r="L15" s="246"/>
      <c r="M15" s="260"/>
      <c r="N15" s="247"/>
    </row>
    <row r="16" spans="1:14" ht="15" customHeight="1" x14ac:dyDescent="0.2">
      <c r="A16" s="37" t="s">
        <v>83</v>
      </c>
      <c r="B16" s="38" t="s">
        <v>103</v>
      </c>
      <c r="C16" s="535" t="s">
        <v>44</v>
      </c>
      <c r="D16" s="536"/>
      <c r="E16" s="536"/>
      <c r="F16" s="536"/>
      <c r="G16" s="537"/>
      <c r="H16" s="46"/>
      <c r="I16" s="258"/>
      <c r="J16" s="261" t="s">
        <v>249</v>
      </c>
      <c r="K16" s="246"/>
      <c r="L16" s="246"/>
      <c r="M16" s="260"/>
      <c r="N16" s="247"/>
    </row>
    <row r="17" spans="1:14" ht="15" x14ac:dyDescent="0.2">
      <c r="A17" s="41" t="s">
        <v>84</v>
      </c>
      <c r="B17" s="42"/>
      <c r="C17" s="55"/>
      <c r="D17" s="55"/>
      <c r="E17" s="55"/>
      <c r="F17" s="55"/>
      <c r="G17" s="142"/>
      <c r="H17" s="46"/>
      <c r="I17" s="258"/>
      <c r="J17" s="262" t="s">
        <v>250</v>
      </c>
      <c r="K17" s="263" t="s">
        <v>251</v>
      </c>
      <c r="L17" s="157"/>
      <c r="M17" s="264"/>
      <c r="N17" s="247"/>
    </row>
    <row r="18" spans="1:14" ht="29.25" customHeight="1" x14ac:dyDescent="0.2">
      <c r="A18" s="143" t="s">
        <v>210</v>
      </c>
      <c r="B18" s="144"/>
      <c r="C18" s="524" t="s">
        <v>299</v>
      </c>
      <c r="D18" s="524"/>
      <c r="E18" s="524"/>
      <c r="F18" s="524"/>
      <c r="G18" s="525"/>
      <c r="H18" s="45"/>
      <c r="I18" s="254"/>
      <c r="J18" s="265">
        <f>B18</f>
        <v>0</v>
      </c>
      <c r="K18" s="266" t="e">
        <f>J18/$B$29</f>
        <v>#DIV/0!</v>
      </c>
      <c r="L18" s="502" t="s">
        <v>93</v>
      </c>
      <c r="M18" s="503"/>
      <c r="N18" s="247"/>
    </row>
    <row r="19" spans="1:14" ht="15" x14ac:dyDescent="0.2">
      <c r="A19" s="143" t="s">
        <v>38</v>
      </c>
      <c r="B19" s="144"/>
      <c r="C19" s="524"/>
      <c r="D19" s="524"/>
      <c r="E19" s="524"/>
      <c r="F19" s="524"/>
      <c r="G19" s="525"/>
      <c r="H19" s="46"/>
      <c r="I19" s="258"/>
      <c r="J19" s="267">
        <f>IF(B19="",0,MIN(B19,(B29+J42)*$M69))</f>
        <v>0</v>
      </c>
      <c r="K19" s="266" t="e">
        <f>J19/(B29+J42)</f>
        <v>#DIV/0!</v>
      </c>
      <c r="L19" s="502" t="s">
        <v>93</v>
      </c>
      <c r="M19" s="503"/>
      <c r="N19" s="247"/>
    </row>
    <row r="20" spans="1:14" ht="15" x14ac:dyDescent="0.2">
      <c r="A20" s="143" t="s">
        <v>68</v>
      </c>
      <c r="B20" s="144"/>
      <c r="C20" s="524"/>
      <c r="D20" s="524"/>
      <c r="E20" s="524"/>
      <c r="F20" s="524"/>
      <c r="G20" s="525"/>
      <c r="H20" s="46"/>
      <c r="I20" s="258"/>
      <c r="J20" s="265">
        <f>B20</f>
        <v>0</v>
      </c>
      <c r="K20" s="266" t="e">
        <f>J20/B29</f>
        <v>#DIV/0!</v>
      </c>
      <c r="L20" s="502" t="s">
        <v>93</v>
      </c>
      <c r="M20" s="503"/>
      <c r="N20" s="247"/>
    </row>
    <row r="21" spans="1:14" ht="15" x14ac:dyDescent="0.2">
      <c r="A21" s="143" t="s">
        <v>211</v>
      </c>
      <c r="B21" s="144"/>
      <c r="C21" s="524"/>
      <c r="D21" s="524"/>
      <c r="E21" s="524"/>
      <c r="F21" s="524"/>
      <c r="G21" s="525"/>
      <c r="H21" s="46"/>
      <c r="I21" s="258"/>
      <c r="J21" s="265">
        <f>B21</f>
        <v>0</v>
      </c>
      <c r="K21" s="266" t="e">
        <f>J21/$B$29</f>
        <v>#DIV/0!</v>
      </c>
      <c r="L21" s="502" t="s">
        <v>93</v>
      </c>
      <c r="M21" s="503"/>
      <c r="N21" s="247"/>
    </row>
    <row r="22" spans="1:14" ht="15" x14ac:dyDescent="0.2">
      <c r="A22" s="143" t="s">
        <v>212</v>
      </c>
      <c r="B22" s="145">
        <f>B23+B24+B25</f>
        <v>0</v>
      </c>
      <c r="C22" s="533"/>
      <c r="D22" s="533"/>
      <c r="E22" s="533"/>
      <c r="F22" s="533"/>
      <c r="G22" s="540"/>
      <c r="H22" s="46"/>
      <c r="I22" s="258"/>
      <c r="J22" s="267">
        <f>J23+J24+J25</f>
        <v>0</v>
      </c>
      <c r="K22" s="266" t="e">
        <f>J22/$B$29</f>
        <v>#DIV/0!</v>
      </c>
      <c r="L22" s="502" t="s">
        <v>93</v>
      </c>
      <c r="M22" s="503"/>
      <c r="N22" s="247"/>
    </row>
    <row r="23" spans="1:14" ht="30.75" customHeight="1" x14ac:dyDescent="0.2">
      <c r="A23" s="146" t="s">
        <v>213</v>
      </c>
      <c r="B23" s="147">
        <f>E95</f>
        <v>0</v>
      </c>
      <c r="C23" s="526" t="s">
        <v>39</v>
      </c>
      <c r="D23" s="526"/>
      <c r="E23" s="526"/>
      <c r="F23" s="526"/>
      <c r="G23" s="527"/>
      <c r="H23" s="47"/>
      <c r="I23" s="58"/>
      <c r="J23" s="268">
        <f>F95</f>
        <v>0</v>
      </c>
      <c r="K23" s="266" t="e">
        <f t="shared" ref="K23:K27" si="0">J23/$B$29</f>
        <v>#DIV/0!</v>
      </c>
      <c r="L23" s="502" t="s">
        <v>93</v>
      </c>
      <c r="M23" s="503"/>
      <c r="N23" s="247"/>
    </row>
    <row r="24" spans="1:14" ht="45" x14ac:dyDescent="0.2">
      <c r="A24" s="146" t="s">
        <v>214</v>
      </c>
      <c r="B24" s="147">
        <f>E112</f>
        <v>0</v>
      </c>
      <c r="C24" s="526" t="s">
        <v>39</v>
      </c>
      <c r="D24" s="526"/>
      <c r="E24" s="526"/>
      <c r="F24" s="526"/>
      <c r="G24" s="527"/>
      <c r="H24" s="46"/>
      <c r="I24" s="258"/>
      <c r="J24" s="268">
        <f>F112</f>
        <v>0</v>
      </c>
      <c r="K24" s="266" t="e">
        <f t="shared" si="0"/>
        <v>#DIV/0!</v>
      </c>
      <c r="L24" s="502" t="s">
        <v>93</v>
      </c>
      <c r="M24" s="503"/>
      <c r="N24" s="247"/>
    </row>
    <row r="25" spans="1:14" ht="26.25" customHeight="1" x14ac:dyDescent="0.2">
      <c r="A25" s="146" t="s">
        <v>215</v>
      </c>
      <c r="B25" s="148"/>
      <c r="C25" s="524"/>
      <c r="D25" s="524"/>
      <c r="E25" s="524"/>
      <c r="F25" s="524"/>
      <c r="G25" s="525"/>
      <c r="H25" s="47"/>
      <c r="I25" s="58"/>
      <c r="J25" s="265">
        <f>B25</f>
        <v>0</v>
      </c>
      <c r="K25" s="266" t="e">
        <f t="shared" si="0"/>
        <v>#DIV/0!</v>
      </c>
      <c r="L25" s="502" t="s">
        <v>93</v>
      </c>
      <c r="M25" s="503"/>
      <c r="N25" s="247"/>
    </row>
    <row r="26" spans="1:14" ht="30.75" customHeight="1" x14ac:dyDescent="0.2">
      <c r="A26" s="143" t="s">
        <v>96</v>
      </c>
      <c r="B26" s="144"/>
      <c r="C26" s="524"/>
      <c r="D26" s="524"/>
      <c r="E26" s="524"/>
      <c r="F26" s="524"/>
      <c r="G26" s="525"/>
      <c r="H26" s="6"/>
      <c r="I26" s="269"/>
      <c r="J26" s="265">
        <f>B26</f>
        <v>0</v>
      </c>
      <c r="K26" s="266" t="e">
        <f t="shared" si="0"/>
        <v>#DIV/0!</v>
      </c>
      <c r="L26" s="502" t="s">
        <v>93</v>
      </c>
      <c r="M26" s="503"/>
      <c r="N26" s="247"/>
    </row>
    <row r="27" spans="1:14" ht="20.25" customHeight="1" x14ac:dyDescent="0.2">
      <c r="A27" s="143" t="s">
        <v>70</v>
      </c>
      <c r="B27" s="144"/>
      <c r="C27" s="524"/>
      <c r="D27" s="524"/>
      <c r="E27" s="524"/>
      <c r="F27" s="524"/>
      <c r="G27" s="525"/>
      <c r="H27" s="48"/>
      <c r="I27" s="270"/>
      <c r="J27" s="265">
        <f>IF($M74="oui",B27,"0")</f>
        <v>0</v>
      </c>
      <c r="K27" s="266" t="e">
        <f t="shared" si="0"/>
        <v>#DIV/0!</v>
      </c>
      <c r="L27" s="502" t="s">
        <v>93</v>
      </c>
      <c r="M27" s="503"/>
      <c r="N27" s="247"/>
    </row>
    <row r="28" spans="1:14" ht="33" customHeight="1" x14ac:dyDescent="0.2">
      <c r="A28" s="143" t="s">
        <v>300</v>
      </c>
      <c r="B28" s="145">
        <f>E124</f>
        <v>0</v>
      </c>
      <c r="C28" s="526" t="s">
        <v>39</v>
      </c>
      <c r="D28" s="526"/>
      <c r="E28" s="526"/>
      <c r="F28" s="526"/>
      <c r="G28" s="527"/>
      <c r="H28" s="6"/>
      <c r="I28" s="269"/>
      <c r="J28" s="265">
        <f>B28</f>
        <v>0</v>
      </c>
      <c r="K28" s="266" t="e">
        <f>J28/B29</f>
        <v>#DIV/0!</v>
      </c>
      <c r="L28" s="502" t="s">
        <v>93</v>
      </c>
      <c r="M28" s="503"/>
      <c r="N28" s="247"/>
    </row>
    <row r="29" spans="1:14" ht="15.75" thickBot="1" x14ac:dyDescent="0.25">
      <c r="A29" s="149" t="s">
        <v>85</v>
      </c>
      <c r="B29" s="150">
        <f>B18+B19+B20+B21+B22+B26+B27+B28</f>
        <v>0</v>
      </c>
      <c r="C29" s="528"/>
      <c r="D29" s="528"/>
      <c r="E29" s="528"/>
      <c r="F29" s="528"/>
      <c r="G29" s="529"/>
      <c r="H29" s="6"/>
      <c r="I29" s="269"/>
      <c r="J29" s="271">
        <f>J18+J19+J20+J21+J22+J27+J28+J26</f>
        <v>0</v>
      </c>
      <c r="K29" s="272"/>
      <c r="L29" s="502" t="s">
        <v>93</v>
      </c>
      <c r="M29" s="503"/>
      <c r="N29" s="247"/>
    </row>
    <row r="30" spans="1:14" ht="15" x14ac:dyDescent="0.2">
      <c r="A30" s="6"/>
      <c r="B30" s="7"/>
      <c r="C30" s="6"/>
      <c r="D30" s="6"/>
      <c r="E30" s="6"/>
      <c r="F30" s="6"/>
      <c r="G30" s="6"/>
      <c r="H30" s="47"/>
      <c r="I30" s="58"/>
      <c r="J30" s="273" t="s">
        <v>252</v>
      </c>
      <c r="K30" s="157"/>
      <c r="L30" s="157"/>
      <c r="M30" s="264"/>
      <c r="N30" s="247"/>
    </row>
    <row r="31" spans="1:14" ht="15" x14ac:dyDescent="0.2">
      <c r="A31" s="31" t="s">
        <v>10</v>
      </c>
      <c r="B31" s="32"/>
      <c r="C31" s="33"/>
      <c r="D31" s="68"/>
      <c r="E31" s="68"/>
      <c r="F31" s="68"/>
      <c r="G31" s="68"/>
      <c r="H31" s="47"/>
      <c r="I31" s="58"/>
      <c r="J31" s="262" t="s">
        <v>250</v>
      </c>
      <c r="K31" s="26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57"/>
      <c r="M31" s="264"/>
      <c r="N31" s="247"/>
    </row>
    <row r="32" spans="1:14" ht="15.75" thickBot="1" x14ac:dyDescent="0.25">
      <c r="A32" s="151" t="s">
        <v>7</v>
      </c>
      <c r="B32" s="152"/>
      <c r="C32" s="56"/>
      <c r="D32" s="57"/>
      <c r="E32" s="57"/>
      <c r="F32" s="57"/>
      <c r="G32" s="57"/>
      <c r="H32" s="49"/>
      <c r="I32" s="274"/>
      <c r="J32" s="271">
        <f>IF(B32="",0,MIN(B32, IF(OR(B9="Etablissement public national (hors EPIC) ",B9="EPIC ",B9="Etablissement réseau chambres d'agriculture "),15%*B29,15%*(J29+J42))))</f>
        <v>0</v>
      </c>
      <c r="K32" s="266" t="e">
        <f>IF(OR(B9="Etablissement public national (hors EPIC) ",B9="EPIC ",B9="Etablissement réseau chambres d'agriculture "),J32/B29,J32/(J29+J42))</f>
        <v>#DIV/0!</v>
      </c>
      <c r="L32" s="502" t="s">
        <v>93</v>
      </c>
      <c r="M32" s="503"/>
      <c r="N32" s="247"/>
    </row>
    <row r="33" spans="1:14" ht="15" x14ac:dyDescent="0.2">
      <c r="A33" s="153"/>
      <c r="B33" s="154"/>
      <c r="C33" s="6"/>
      <c r="D33" s="6"/>
      <c r="E33" s="6"/>
      <c r="F33" s="6"/>
      <c r="G33" s="6"/>
      <c r="H33" s="50"/>
      <c r="I33" s="275"/>
      <c r="J33" s="276" t="s">
        <v>253</v>
      </c>
      <c r="K33" s="157"/>
      <c r="L33" s="157"/>
      <c r="M33" s="264"/>
      <c r="N33" s="247"/>
    </row>
    <row r="34" spans="1:14" ht="31.5" customHeight="1" thickBot="1" x14ac:dyDescent="0.35">
      <c r="A34" s="155" t="s">
        <v>8</v>
      </c>
      <c r="B34" s="139">
        <f>B32+B29</f>
        <v>0</v>
      </c>
      <c r="C34" s="58"/>
      <c r="D34" s="47"/>
      <c r="E34" s="47"/>
      <c r="F34" s="47"/>
      <c r="G34" s="47"/>
      <c r="H34" s="51"/>
      <c r="I34" s="277"/>
      <c r="J34" s="278">
        <f>J32+J29</f>
        <v>0</v>
      </c>
      <c r="K34" s="504" t="s">
        <v>93</v>
      </c>
      <c r="L34" s="504"/>
      <c r="M34" s="505"/>
      <c r="N34" s="247"/>
    </row>
    <row r="35" spans="1:14" ht="12.75" customHeight="1" thickBot="1" x14ac:dyDescent="0.25">
      <c r="A35" s="156"/>
      <c r="B35" s="157"/>
      <c r="C35" s="39"/>
      <c r="D35" s="47"/>
      <c r="E35" s="47"/>
      <c r="F35" s="47"/>
      <c r="G35" s="47"/>
      <c r="H35" s="5"/>
      <c r="I35" s="279"/>
      <c r="J35" s="186"/>
      <c r="K35" s="186"/>
      <c r="L35" s="186"/>
      <c r="M35" s="157"/>
      <c r="N35" s="247"/>
    </row>
    <row r="36" spans="1:14" ht="16.5" thickTop="1" thickBot="1" x14ac:dyDescent="0.25">
      <c r="A36" s="158" t="s">
        <v>216</v>
      </c>
      <c r="B36" s="159">
        <f>ROUND(B68-B34,0)</f>
        <v>0</v>
      </c>
      <c r="C36" s="538" t="str">
        <f>IF(B36&gt;0,"Le plan de financement est excédentaire.",IF(B36&lt;0,"Le plan de financement est en déficit.","Le plan de financement est à l'équilibre"))</f>
        <v>Le plan de financement est à l'équilibre</v>
      </c>
      <c r="D36" s="539"/>
      <c r="E36" s="539"/>
      <c r="F36" s="539"/>
      <c r="G36" s="539"/>
      <c r="H36" s="34"/>
      <c r="I36" s="59"/>
      <c r="J36" s="280" t="s">
        <v>254</v>
      </c>
      <c r="K36" s="281"/>
      <c r="L36" s="281"/>
      <c r="M36" s="282"/>
      <c r="N36" s="247"/>
    </row>
    <row r="37" spans="1:14" ht="15.75" thickBot="1" x14ac:dyDescent="0.25">
      <c r="A37" s="39"/>
      <c r="B37" s="160"/>
      <c r="C37" s="161"/>
      <c r="D37" s="162"/>
      <c r="E37" s="162"/>
      <c r="F37" s="162"/>
      <c r="G37" s="162"/>
      <c r="H37" s="5"/>
      <c r="I37" s="279"/>
      <c r="J37" s="283" t="e">
        <f>B53/J34</f>
        <v>#DIV/0!</v>
      </c>
      <c r="K37" s="284" t="s">
        <v>93</v>
      </c>
      <c r="L37" s="284"/>
      <c r="M37" s="285"/>
      <c r="N37" s="247"/>
    </row>
    <row r="38" spans="1:14" ht="20.25" thickTop="1" thickBot="1" x14ac:dyDescent="0.25">
      <c r="A38" s="17" t="s">
        <v>66</v>
      </c>
      <c r="B38" s="17"/>
      <c r="C38" s="17"/>
      <c r="D38" s="163"/>
      <c r="E38" s="163"/>
      <c r="F38" s="163"/>
      <c r="G38" s="163"/>
      <c r="H38" s="5"/>
      <c r="I38" s="279"/>
      <c r="J38" s="186"/>
      <c r="K38" s="186"/>
      <c r="L38" s="186"/>
      <c r="M38" s="157"/>
      <c r="N38" s="247"/>
    </row>
    <row r="39" spans="1:14" ht="20.25" thickTop="1" thickBot="1" x14ac:dyDescent="0.25">
      <c r="A39" s="164"/>
      <c r="B39" s="141"/>
      <c r="C39" s="165"/>
      <c r="D39" s="165"/>
      <c r="E39" s="165"/>
      <c r="F39" s="165"/>
      <c r="G39" s="165"/>
      <c r="H39" s="34"/>
      <c r="I39" s="59"/>
      <c r="J39" s="286" t="s">
        <v>255</v>
      </c>
      <c r="K39" s="281"/>
      <c r="L39" s="281"/>
      <c r="M39" s="282"/>
      <c r="N39" s="247"/>
    </row>
    <row r="40" spans="1:14" ht="12.75" customHeight="1" x14ac:dyDescent="0.2">
      <c r="A40" s="37" t="s">
        <v>89</v>
      </c>
      <c r="B40" s="38"/>
      <c r="C40" s="542" t="s">
        <v>3</v>
      </c>
      <c r="D40" s="543"/>
      <c r="E40" s="543"/>
      <c r="F40" s="543"/>
      <c r="G40" s="544"/>
      <c r="H40" s="5"/>
      <c r="I40" s="279"/>
      <c r="J40" s="287"/>
      <c r="K40" s="157"/>
      <c r="L40" s="157"/>
      <c r="M40" s="264"/>
      <c r="N40" s="247"/>
    </row>
    <row r="41" spans="1:14" ht="15" x14ac:dyDescent="0.2">
      <c r="A41" s="166" t="s">
        <v>16</v>
      </c>
      <c r="B41" s="167"/>
      <c r="C41" s="524"/>
      <c r="D41" s="524"/>
      <c r="E41" s="524"/>
      <c r="F41" s="524"/>
      <c r="G41" s="524"/>
      <c r="H41" s="5"/>
      <c r="I41" s="279"/>
      <c r="J41" s="288">
        <v>0</v>
      </c>
      <c r="K41" s="506" t="s">
        <v>93</v>
      </c>
      <c r="L41" s="507"/>
      <c r="M41" s="508"/>
      <c r="N41" s="247"/>
    </row>
    <row r="42" spans="1:14" ht="26.25" customHeight="1" x14ac:dyDescent="0.2">
      <c r="A42" s="166" t="s">
        <v>217</v>
      </c>
      <c r="B42" s="168"/>
      <c r="C42" s="524"/>
      <c r="D42" s="524"/>
      <c r="E42" s="524"/>
      <c r="F42" s="524"/>
      <c r="G42" s="524"/>
      <c r="H42" s="5"/>
      <c r="I42" s="279"/>
      <c r="J42" s="288">
        <f>IF($M79="oui",B42,0)</f>
        <v>0</v>
      </c>
      <c r="K42" s="506" t="s">
        <v>93</v>
      </c>
      <c r="L42" s="507"/>
      <c r="M42" s="508"/>
      <c r="N42" s="247"/>
    </row>
    <row r="43" spans="1:14" ht="30.75" customHeight="1" thickBot="1" x14ac:dyDescent="0.25">
      <c r="A43" s="169" t="s">
        <v>90</v>
      </c>
      <c r="B43" s="139">
        <f>SUM(B41:B42)</f>
        <v>0</v>
      </c>
      <c r="C43" s="170"/>
      <c r="D43" s="21"/>
      <c r="E43" s="21"/>
      <c r="F43" s="21"/>
      <c r="G43" s="21"/>
      <c r="H43" s="5"/>
      <c r="I43" s="279"/>
      <c r="J43" s="278">
        <f>SUM(J41:J42)</f>
        <v>0</v>
      </c>
      <c r="K43" s="289"/>
      <c r="L43" s="289"/>
      <c r="M43" s="290"/>
      <c r="N43" s="247"/>
    </row>
    <row r="44" spans="1:14" x14ac:dyDescent="0.2">
      <c r="A44" s="141" t="s">
        <v>218</v>
      </c>
      <c r="B44" s="141"/>
      <c r="C44" s="171"/>
      <c r="D44" s="171"/>
      <c r="E44" s="171"/>
      <c r="F44" s="171"/>
      <c r="G44" s="171"/>
      <c r="H44" s="5"/>
      <c r="I44" s="291"/>
      <c r="J44" s="292"/>
      <c r="K44" s="292"/>
      <c r="L44" s="292"/>
      <c r="M44" s="293"/>
      <c r="N44" s="294"/>
    </row>
    <row r="45" spans="1:14" ht="15" x14ac:dyDescent="0.2">
      <c r="A45" s="172" t="str">
        <f>IF(M77="non","",IF(B42="","","Vous devez justifier de votre méthode de valorisation du bénévolat auprès de l'OFB. A défaut, la valorisation du bénévolat ne sera pas prise en compte."))</f>
        <v/>
      </c>
      <c r="B45" s="172"/>
      <c r="C45" s="172"/>
      <c r="D45" s="172"/>
      <c r="E45" s="172"/>
      <c r="F45" s="172"/>
      <c r="G45" s="172"/>
      <c r="H45" s="5"/>
      <c r="I45" s="171"/>
      <c r="J45" s="171"/>
      <c r="K45" s="171"/>
      <c r="L45" s="171"/>
      <c r="M45" s="141"/>
    </row>
    <row r="46" spans="1:14" ht="18.75" x14ac:dyDescent="0.2">
      <c r="A46" s="17" t="s">
        <v>14</v>
      </c>
      <c r="B46" s="141"/>
      <c r="C46" s="171"/>
      <c r="D46" s="171"/>
      <c r="E46" s="171"/>
      <c r="F46" s="171"/>
      <c r="G46" s="171"/>
      <c r="H46" s="5"/>
      <c r="I46" s="295"/>
      <c r="J46" s="509" t="s">
        <v>256</v>
      </c>
      <c r="K46" s="509"/>
      <c r="L46" s="509"/>
      <c r="M46" s="509"/>
      <c r="N46" s="244"/>
    </row>
    <row r="47" spans="1:14" ht="13.5" thickBot="1" x14ac:dyDescent="0.25">
      <c r="A47" s="173"/>
      <c r="B47" s="173"/>
      <c r="C47" s="165"/>
      <c r="D47" s="165"/>
      <c r="E47" s="165"/>
      <c r="F47" s="165"/>
      <c r="G47" s="165"/>
      <c r="H47" s="5"/>
      <c r="I47" s="279"/>
      <c r="J47" s="171"/>
      <c r="K47" s="171"/>
      <c r="L47" s="160"/>
      <c r="M47" s="296"/>
      <c r="N47" s="247"/>
    </row>
    <row r="48" spans="1:14" ht="12.75" customHeight="1" thickTop="1" x14ac:dyDescent="0.2">
      <c r="A48" s="174" t="s">
        <v>82</v>
      </c>
      <c r="B48" s="175" t="s">
        <v>12</v>
      </c>
      <c r="C48" s="542" t="s">
        <v>15</v>
      </c>
      <c r="D48" s="543"/>
      <c r="E48" s="543"/>
      <c r="F48" s="543"/>
      <c r="G48" s="544"/>
      <c r="H48" s="5"/>
      <c r="I48" s="279"/>
      <c r="J48" s="297" t="s">
        <v>257</v>
      </c>
      <c r="K48" s="298"/>
      <c r="L48" s="298"/>
      <c r="M48" s="299">
        <f>B53</f>
        <v>0</v>
      </c>
      <c r="N48" s="247"/>
    </row>
    <row r="49" spans="1:14" ht="15.75" thickBot="1" x14ac:dyDescent="0.25">
      <c r="A49" s="176" t="s">
        <v>219</v>
      </c>
      <c r="B49" s="177" t="s">
        <v>103</v>
      </c>
      <c r="C49" s="545"/>
      <c r="D49" s="545"/>
      <c r="E49" s="545"/>
      <c r="F49" s="545"/>
      <c r="G49" s="545"/>
      <c r="H49" s="35"/>
      <c r="I49" s="300"/>
      <c r="J49" s="301" t="s">
        <v>258</v>
      </c>
      <c r="K49" s="302"/>
      <c r="L49" s="302"/>
      <c r="M49" s="303" t="e">
        <f>M48/J34</f>
        <v>#DIV/0!</v>
      </c>
      <c r="N49" s="304"/>
    </row>
    <row r="50" spans="1:14" ht="30.75" thickTop="1" x14ac:dyDescent="0.2">
      <c r="A50" s="178" t="s">
        <v>0</v>
      </c>
      <c r="B50" s="179"/>
      <c r="C50" s="524"/>
      <c r="D50" s="524"/>
      <c r="E50" s="524"/>
      <c r="F50" s="524"/>
      <c r="G50" s="524"/>
      <c r="H50" s="52"/>
      <c r="I50" s="305"/>
      <c r="J50" s="516" t="s">
        <v>259</v>
      </c>
      <c r="K50" s="516"/>
      <c r="L50" s="516"/>
      <c r="M50" s="516"/>
      <c r="N50" s="247"/>
    </row>
    <row r="51" spans="1:14" ht="15" x14ac:dyDescent="0.2">
      <c r="A51" s="178" t="s">
        <v>1</v>
      </c>
      <c r="B51" s="179"/>
      <c r="C51" s="524"/>
      <c r="D51" s="524"/>
      <c r="E51" s="524"/>
      <c r="F51" s="524"/>
      <c r="G51" s="524"/>
      <c r="H51" s="53"/>
      <c r="I51" s="279"/>
      <c r="J51" s="306" t="s">
        <v>260</v>
      </c>
      <c r="K51" s="306"/>
      <c r="L51" s="306"/>
      <c r="M51" s="307"/>
      <c r="N51" s="247"/>
    </row>
    <row r="52" spans="1:14" ht="15" x14ac:dyDescent="0.2">
      <c r="A52" s="178" t="s">
        <v>88</v>
      </c>
      <c r="B52" s="180">
        <f>SUM(B53:B63)</f>
        <v>0</v>
      </c>
      <c r="C52" s="533"/>
      <c r="D52" s="533"/>
      <c r="E52" s="533"/>
      <c r="F52" s="533"/>
      <c r="G52" s="533"/>
      <c r="H52" s="53"/>
      <c r="I52" s="279"/>
      <c r="J52" s="517" t="s">
        <v>261</v>
      </c>
      <c r="K52" s="518"/>
      <c r="L52" s="518"/>
      <c r="M52" s="308">
        <v>0.65</v>
      </c>
      <c r="N52" s="247"/>
    </row>
    <row r="53" spans="1:14" ht="15" x14ac:dyDescent="0.2">
      <c r="A53" s="181" t="s">
        <v>220</v>
      </c>
      <c r="B53" s="182"/>
      <c r="C53" s="524"/>
      <c r="D53" s="524"/>
      <c r="E53" s="524"/>
      <c r="F53" s="524"/>
      <c r="G53" s="524"/>
      <c r="H53" s="53"/>
      <c r="I53" s="279"/>
      <c r="J53" s="519" t="s">
        <v>262</v>
      </c>
      <c r="K53" s="520"/>
      <c r="L53" s="520"/>
      <c r="M53" s="309">
        <f>J34*$M$52</f>
        <v>0</v>
      </c>
      <c r="N53" s="247"/>
    </row>
    <row r="54" spans="1:14" ht="15" x14ac:dyDescent="0.2">
      <c r="A54" s="183" t="s">
        <v>221</v>
      </c>
      <c r="B54" s="184"/>
      <c r="C54" s="524" t="s">
        <v>183</v>
      </c>
      <c r="D54" s="524"/>
      <c r="E54" s="524"/>
      <c r="F54" s="524"/>
      <c r="G54" s="524"/>
      <c r="H54" s="53"/>
      <c r="I54" s="279"/>
      <c r="J54" s="310" t="s">
        <v>263</v>
      </c>
      <c r="K54" s="311"/>
      <c r="L54" s="311"/>
      <c r="M54" s="312"/>
      <c r="N54" s="247"/>
    </row>
    <row r="55" spans="1:14" ht="60" x14ac:dyDescent="0.2">
      <c r="A55" s="183" t="s">
        <v>222</v>
      </c>
      <c r="B55" s="184"/>
      <c r="C55" s="524" t="s">
        <v>223</v>
      </c>
      <c r="D55" s="524"/>
      <c r="E55" s="524"/>
      <c r="F55" s="524"/>
      <c r="G55" s="524"/>
      <c r="H55" s="53"/>
      <c r="I55" s="279"/>
      <c r="J55" s="313" t="s">
        <v>109</v>
      </c>
      <c r="K55" s="314">
        <v>45</v>
      </c>
      <c r="L55" s="315" t="s">
        <v>110</v>
      </c>
      <c r="M55" s="314">
        <v>36</v>
      </c>
      <c r="N55" s="247"/>
    </row>
    <row r="56" spans="1:14" ht="45" x14ac:dyDescent="0.2">
      <c r="A56" s="183" t="s">
        <v>224</v>
      </c>
      <c r="B56" s="184"/>
      <c r="C56" s="524" t="s">
        <v>225</v>
      </c>
      <c r="D56" s="524"/>
      <c r="E56" s="524"/>
      <c r="F56" s="524"/>
      <c r="G56" s="524"/>
      <c r="H56" s="53"/>
      <c r="I56" s="279"/>
      <c r="J56" s="316" t="s">
        <v>106</v>
      </c>
      <c r="K56" s="317">
        <f>IF(K55="","",B34*M55/K55)</f>
        <v>0</v>
      </c>
      <c r="L56" s="315" t="s">
        <v>108</v>
      </c>
      <c r="M56" s="317">
        <f>IF(K55="","",J34*M55/K55)</f>
        <v>0</v>
      </c>
      <c r="N56" s="247"/>
    </row>
    <row r="57" spans="1:14" ht="30" x14ac:dyDescent="0.2">
      <c r="A57" s="183" t="s">
        <v>226</v>
      </c>
      <c r="B57" s="184"/>
      <c r="C57" s="524" t="s">
        <v>183</v>
      </c>
      <c r="D57" s="524"/>
      <c r="E57" s="524"/>
      <c r="F57" s="524"/>
      <c r="G57" s="524"/>
      <c r="H57" s="53"/>
      <c r="I57" s="291"/>
      <c r="J57" s="318" t="s">
        <v>107</v>
      </c>
      <c r="K57" s="319" t="e">
        <f>IF(K55="","",J34*M55/K55*J37)</f>
        <v>#DIV/0!</v>
      </c>
      <c r="L57" s="521" t="s">
        <v>111</v>
      </c>
      <c r="M57" s="522"/>
      <c r="N57" s="294"/>
    </row>
    <row r="58" spans="1:14" ht="15" x14ac:dyDescent="0.2">
      <c r="A58" s="183" t="s">
        <v>227</v>
      </c>
      <c r="B58" s="184"/>
      <c r="C58" s="524" t="s">
        <v>183</v>
      </c>
      <c r="D58" s="524"/>
      <c r="E58" s="524"/>
      <c r="F58" s="524"/>
      <c r="G58" s="524"/>
      <c r="H58" s="53"/>
      <c r="I58" s="171"/>
      <c r="J58" s="171"/>
      <c r="K58" s="171"/>
      <c r="L58" s="171"/>
      <c r="M58" s="141"/>
    </row>
    <row r="59" spans="1:14" ht="32.25" customHeight="1" thickBot="1" x14ac:dyDescent="0.25">
      <c r="A59" s="183" t="s">
        <v>228</v>
      </c>
      <c r="B59" s="184"/>
      <c r="C59" s="524" t="s">
        <v>183</v>
      </c>
      <c r="D59" s="524"/>
      <c r="E59" s="524"/>
      <c r="F59" s="524"/>
      <c r="G59" s="524"/>
      <c r="H59" s="53"/>
      <c r="I59" s="295"/>
      <c r="J59" s="320" t="s">
        <v>264</v>
      </c>
      <c r="K59" s="321"/>
      <c r="L59" s="321"/>
      <c r="M59" s="321"/>
      <c r="N59" s="244"/>
    </row>
    <row r="60" spans="1:14" ht="16.5" thickTop="1" thickBot="1" x14ac:dyDescent="0.25">
      <c r="A60" s="183" t="s">
        <v>229</v>
      </c>
      <c r="B60" s="184"/>
      <c r="C60" s="524" t="s">
        <v>183</v>
      </c>
      <c r="D60" s="524"/>
      <c r="E60" s="524"/>
      <c r="F60" s="524"/>
      <c r="G60" s="524"/>
      <c r="H60" s="53"/>
      <c r="I60" s="279"/>
      <c r="J60" s="322" t="s">
        <v>100</v>
      </c>
      <c r="K60" s="323"/>
      <c r="L60" s="324"/>
      <c r="M60" s="325">
        <v>0.8</v>
      </c>
      <c r="N60" s="247"/>
    </row>
    <row r="61" spans="1:14" ht="31.5" thickTop="1" thickBot="1" x14ac:dyDescent="0.25">
      <c r="A61" s="183" t="s">
        <v>230</v>
      </c>
      <c r="B61" s="184"/>
      <c r="C61" s="524" t="s">
        <v>183</v>
      </c>
      <c r="D61" s="524"/>
      <c r="E61" s="524"/>
      <c r="F61" s="524"/>
      <c r="G61" s="524"/>
      <c r="H61" s="53"/>
      <c r="I61" s="279"/>
      <c r="J61" s="171"/>
      <c r="K61" s="171"/>
      <c r="L61" s="171"/>
      <c r="M61" s="246"/>
      <c r="N61" s="247"/>
    </row>
    <row r="62" spans="1:14" ht="15.75" thickTop="1" x14ac:dyDescent="0.2">
      <c r="A62" s="183" t="s">
        <v>231</v>
      </c>
      <c r="B62" s="184"/>
      <c r="C62" s="524" t="s">
        <v>183</v>
      </c>
      <c r="D62" s="524"/>
      <c r="E62" s="524"/>
      <c r="F62" s="524"/>
      <c r="G62" s="524"/>
      <c r="H62" s="53"/>
      <c r="I62" s="279"/>
      <c r="J62" s="326" t="s">
        <v>265</v>
      </c>
      <c r="K62" s="327"/>
      <c r="L62" s="327"/>
      <c r="M62" s="328"/>
      <c r="N62" s="304"/>
    </row>
    <row r="63" spans="1:14" ht="15" x14ac:dyDescent="0.2">
      <c r="A63" s="183" t="s">
        <v>232</v>
      </c>
      <c r="B63" s="184"/>
      <c r="C63" s="524" t="s">
        <v>183</v>
      </c>
      <c r="D63" s="524"/>
      <c r="E63" s="524"/>
      <c r="F63" s="524"/>
      <c r="G63" s="524"/>
      <c r="H63" s="53"/>
      <c r="I63" s="279"/>
      <c r="J63" s="329" t="s">
        <v>73</v>
      </c>
      <c r="K63" s="330"/>
      <c r="L63" s="331" t="str">
        <f>B9</f>
        <v>Statut juridique [menu déroulant]</v>
      </c>
      <c r="M63" s="332"/>
      <c r="N63" s="247"/>
    </row>
    <row r="64" spans="1:14" ht="15.75" thickBot="1" x14ac:dyDescent="0.25">
      <c r="A64" s="178" t="s">
        <v>2</v>
      </c>
      <c r="B64" s="180">
        <f>SUM(B65:B66)</f>
        <v>0</v>
      </c>
      <c r="C64" s="533"/>
      <c r="D64" s="533"/>
      <c r="E64" s="533"/>
      <c r="F64" s="533"/>
      <c r="G64" s="533"/>
      <c r="H64" s="53"/>
      <c r="I64" s="279"/>
      <c r="J64" s="333" t="s">
        <v>74</v>
      </c>
      <c r="K64" s="334"/>
      <c r="L64" s="334"/>
      <c r="M64" s="335" t="str">
        <f>IF(OR(L63="Association, fondation et assimilé ",L63="Bureau d’étude ou autre entreprise ",L63="Autre privé"),"oui","non")</f>
        <v>non</v>
      </c>
      <c r="N64" s="247"/>
    </row>
    <row r="65" spans="1:14" ht="16.5" thickTop="1" thickBot="1" x14ac:dyDescent="0.25">
      <c r="A65" s="183" t="s">
        <v>233</v>
      </c>
      <c r="B65" s="184"/>
      <c r="C65" s="534" t="s">
        <v>194</v>
      </c>
      <c r="D65" s="534"/>
      <c r="E65" s="534"/>
      <c r="F65" s="534"/>
      <c r="G65" s="534"/>
      <c r="H65" s="53"/>
      <c r="I65" s="279"/>
      <c r="J65" s="171"/>
      <c r="K65" s="171"/>
      <c r="L65" s="171"/>
      <c r="M65" s="246"/>
      <c r="N65" s="247"/>
    </row>
    <row r="66" spans="1:14" ht="21.75" customHeight="1" thickTop="1" x14ac:dyDescent="0.2">
      <c r="A66" s="183" t="s">
        <v>234</v>
      </c>
      <c r="B66" s="184"/>
      <c r="C66" s="524"/>
      <c r="D66" s="524"/>
      <c r="E66" s="524"/>
      <c r="F66" s="524"/>
      <c r="G66" s="524"/>
      <c r="H66" s="53"/>
      <c r="I66" s="279"/>
      <c r="J66" s="336" t="s">
        <v>266</v>
      </c>
      <c r="K66" s="337"/>
      <c r="L66" s="337"/>
      <c r="M66" s="338"/>
      <c r="N66" s="247"/>
    </row>
    <row r="67" spans="1:14" ht="21.75" customHeight="1" x14ac:dyDescent="0.2">
      <c r="A67" s="178" t="s">
        <v>81</v>
      </c>
      <c r="B67" s="179"/>
      <c r="C67" s="524"/>
      <c r="D67" s="524"/>
      <c r="E67" s="524"/>
      <c r="F67" s="524"/>
      <c r="G67" s="524"/>
      <c r="H67" s="53"/>
      <c r="I67" s="279"/>
      <c r="J67" s="339" t="s">
        <v>97</v>
      </c>
      <c r="K67" s="157"/>
      <c r="L67" s="157"/>
      <c r="M67" s="340" t="s">
        <v>67</v>
      </c>
      <c r="N67" s="247"/>
    </row>
    <row r="68" spans="1:14" ht="21.75" customHeight="1" thickBot="1" x14ac:dyDescent="0.25">
      <c r="A68" s="185" t="s">
        <v>69</v>
      </c>
      <c r="B68" s="139">
        <f>B50+B51+B52+B64+B67</f>
        <v>0</v>
      </c>
      <c r="C68" s="186"/>
      <c r="D68" s="186"/>
      <c r="E68" s="186"/>
      <c r="F68" s="186"/>
      <c r="G68" s="186"/>
      <c r="H68" s="53"/>
      <c r="I68" s="279"/>
      <c r="J68" s="339" t="s">
        <v>98</v>
      </c>
      <c r="K68" s="157"/>
      <c r="L68" s="157"/>
      <c r="M68" s="340" t="s">
        <v>67</v>
      </c>
      <c r="N68" s="247"/>
    </row>
    <row r="69" spans="1:14" ht="15.75" thickBot="1" x14ac:dyDescent="0.25">
      <c r="A69" s="67" t="e">
        <f>IF(J37&gt;M60,"le taux d'aide est supérieur au taux plafond que l'OFB peut apporter, il convient de diminuer votre demande d'aide à l'OFB.","")</f>
        <v>#DIV/0!</v>
      </c>
      <c r="B69" s="187"/>
      <c r="C69" s="188"/>
      <c r="D69" s="188"/>
      <c r="E69" s="188"/>
      <c r="F69" s="188"/>
      <c r="G69" s="188"/>
      <c r="H69" s="53"/>
      <c r="I69" s="279"/>
      <c r="J69" s="333" t="s">
        <v>99</v>
      </c>
      <c r="K69" s="334"/>
      <c r="L69" s="289"/>
      <c r="M69" s="341">
        <f>IF(M68="oui",100%,IF(M67="oui",20%,5%))</f>
        <v>0.05</v>
      </c>
      <c r="N69" s="247"/>
    </row>
    <row r="70" spans="1:14" ht="14.25" thickTop="1" thickBot="1" x14ac:dyDescent="0.25">
      <c r="A70" s="67"/>
      <c r="B70" s="187"/>
      <c r="C70" s="188"/>
      <c r="D70" s="188"/>
      <c r="E70" s="188"/>
      <c r="F70" s="188"/>
      <c r="G70" s="188"/>
      <c r="H70" s="53"/>
      <c r="I70" s="279"/>
      <c r="J70" s="171"/>
      <c r="K70" s="171"/>
      <c r="L70" s="171"/>
      <c r="M70" s="246"/>
      <c r="N70" s="247"/>
    </row>
    <row r="71" spans="1:14" ht="15.75" thickTop="1" x14ac:dyDescent="0.2">
      <c r="A71" s="189" t="s">
        <v>235</v>
      </c>
      <c r="B71" s="190">
        <f>B53+B54+B55+B56+B57+B58+B59+B60+B61+B62</f>
        <v>0</v>
      </c>
      <c r="C71" s="191" t="s">
        <v>236</v>
      </c>
      <c r="D71" s="192" t="e">
        <f>B71/B34</f>
        <v>#DIV/0!</v>
      </c>
      <c r="E71" s="193" t="s">
        <v>237</v>
      </c>
      <c r="F71" s="193"/>
      <c r="G71" s="193"/>
      <c r="H71" s="53"/>
      <c r="I71" s="279"/>
      <c r="J71" s="326" t="s">
        <v>75</v>
      </c>
      <c r="K71" s="327"/>
      <c r="L71" s="327"/>
      <c r="M71" s="328"/>
      <c r="N71" s="247"/>
    </row>
    <row r="72" spans="1:14" ht="15.75" thickBot="1" x14ac:dyDescent="0.25">
      <c r="A72" s="67"/>
      <c r="B72" s="187"/>
      <c r="C72" s="188"/>
      <c r="D72" s="194"/>
      <c r="E72" s="188"/>
      <c r="F72" s="188"/>
      <c r="G72" s="188"/>
      <c r="H72" s="53"/>
      <c r="I72" s="279"/>
      <c r="J72" s="510"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11"/>
      <c r="L72" s="511"/>
      <c r="M72" s="512"/>
      <c r="N72" s="342"/>
    </row>
    <row r="73" spans="1:14" ht="16.5" thickTop="1" thickBot="1" x14ac:dyDescent="0.3">
      <c r="A73" s="67"/>
      <c r="B73" s="187"/>
      <c r="C73" s="188"/>
      <c r="D73" s="188"/>
      <c r="E73" s="188"/>
      <c r="F73" s="188"/>
      <c r="G73" s="188"/>
      <c r="H73" s="53"/>
      <c r="I73" s="279"/>
      <c r="J73" s="171"/>
      <c r="K73" s="171"/>
      <c r="L73" s="171"/>
      <c r="M73" s="246"/>
      <c r="N73" s="343"/>
    </row>
    <row r="74" spans="1:14" ht="16.5" thickTop="1" thickBot="1" x14ac:dyDescent="0.3">
      <c r="A74" s="67"/>
      <c r="B74" s="187"/>
      <c r="C74" s="188"/>
      <c r="D74" s="188"/>
      <c r="E74" s="188"/>
      <c r="F74" s="188"/>
      <c r="G74" s="188"/>
      <c r="H74" s="53"/>
      <c r="I74" s="279"/>
      <c r="J74" s="322" t="s">
        <v>267</v>
      </c>
      <c r="K74" s="324"/>
      <c r="L74" s="324"/>
      <c r="M74" s="344" t="s">
        <v>72</v>
      </c>
      <c r="N74" s="343"/>
    </row>
    <row r="75" spans="1:14" ht="16.5" thickTop="1" thickBot="1" x14ac:dyDescent="0.3">
      <c r="A75" s="67"/>
      <c r="B75" s="187"/>
      <c r="C75" s="188"/>
      <c r="D75" s="188"/>
      <c r="E75" s="188"/>
      <c r="F75" s="188"/>
      <c r="G75" s="188"/>
      <c r="H75" s="53"/>
      <c r="I75" s="279"/>
      <c r="J75" s="186"/>
      <c r="K75" s="186"/>
      <c r="L75" s="186"/>
      <c r="M75" s="157"/>
      <c r="N75" s="343"/>
    </row>
    <row r="76" spans="1:14" ht="15.75" thickTop="1" x14ac:dyDescent="0.2">
      <c r="A76" s="67"/>
      <c r="B76" s="187"/>
      <c r="C76" s="188"/>
      <c r="D76" s="188"/>
      <c r="E76" s="188"/>
      <c r="F76" s="188"/>
      <c r="G76" s="188"/>
      <c r="H76" s="53"/>
      <c r="I76" s="279"/>
      <c r="J76" s="326" t="s">
        <v>76</v>
      </c>
      <c r="K76" s="327"/>
      <c r="L76" s="327"/>
      <c r="M76" s="328"/>
      <c r="N76" s="342"/>
    </row>
    <row r="77" spans="1:14" ht="15" x14ac:dyDescent="0.25">
      <c r="A77" s="67"/>
      <c r="B77" s="187"/>
      <c r="C77" s="188"/>
      <c r="D77" s="188"/>
      <c r="E77" s="188"/>
      <c r="F77" s="188"/>
      <c r="G77" s="188"/>
      <c r="H77" s="53"/>
      <c r="I77" s="279"/>
      <c r="J77" s="329" t="s">
        <v>77</v>
      </c>
      <c r="K77" s="330"/>
      <c r="L77" s="330"/>
      <c r="M77" s="345" t="str">
        <f>IF(L63="Association, fondation et assimilé ","oui","non")</f>
        <v>non</v>
      </c>
      <c r="N77" s="343"/>
    </row>
    <row r="78" spans="1:14" ht="15" x14ac:dyDescent="0.2">
      <c r="A78" s="67"/>
      <c r="B78" s="187"/>
      <c r="C78" s="188"/>
      <c r="D78" s="188"/>
      <c r="E78" s="188"/>
      <c r="F78" s="188"/>
      <c r="G78" s="188"/>
      <c r="H78" s="53"/>
      <c r="I78" s="279"/>
      <c r="J78" s="513" t="s">
        <v>78</v>
      </c>
      <c r="K78" s="514"/>
      <c r="L78" s="515"/>
      <c r="M78" s="340" t="s">
        <v>72</v>
      </c>
      <c r="N78" s="342"/>
    </row>
    <row r="79" spans="1:14" ht="15.75" thickBot="1" x14ac:dyDescent="0.25">
      <c r="A79" s="67"/>
      <c r="B79" s="187"/>
      <c r="C79" s="188"/>
      <c r="D79" s="188"/>
      <c r="E79" s="188"/>
      <c r="F79" s="188"/>
      <c r="G79" s="188"/>
      <c r="H79" s="53"/>
      <c r="I79" s="279"/>
      <c r="J79" s="346" t="s">
        <v>79</v>
      </c>
      <c r="K79" s="289"/>
      <c r="L79" s="289"/>
      <c r="M79" s="347" t="str">
        <f>IF((M77="oui")*AND(M78="oui"),"oui","non")</f>
        <v>non</v>
      </c>
      <c r="N79" s="342"/>
    </row>
    <row r="80" spans="1:14" ht="19.5" thickTop="1" x14ac:dyDescent="0.2">
      <c r="A80" s="17" t="s">
        <v>45</v>
      </c>
      <c r="B80" s="141"/>
      <c r="C80" s="141"/>
      <c r="D80" s="10"/>
      <c r="E80" s="10"/>
      <c r="F80" s="10"/>
      <c r="G80" s="10"/>
      <c r="H80" s="40"/>
      <c r="I80" s="348"/>
      <c r="J80" s="171"/>
      <c r="K80" s="171"/>
      <c r="L80" s="171"/>
      <c r="M80" s="246"/>
      <c r="N80" s="342"/>
    </row>
    <row r="81" spans="1:14" s="30" customFormat="1" ht="15" customHeight="1" x14ac:dyDescent="0.25">
      <c r="A81" s="195" t="s">
        <v>238</v>
      </c>
      <c r="B81" s="196" t="s">
        <v>101</v>
      </c>
      <c r="C81" s="141"/>
      <c r="D81" s="10"/>
      <c r="E81" s="10"/>
      <c r="F81" s="10"/>
      <c r="G81" s="10"/>
      <c r="H81" s="71"/>
      <c r="I81" s="349"/>
      <c r="J81" s="350"/>
      <c r="K81" s="350"/>
      <c r="L81" s="350"/>
      <c r="M81" s="350"/>
      <c r="N81" s="351"/>
    </row>
    <row r="82" spans="1:14" s="2" customFormat="1" ht="19.5" thickBot="1" x14ac:dyDescent="0.3">
      <c r="A82" s="17" t="s">
        <v>46</v>
      </c>
      <c r="B82" s="141"/>
      <c r="C82" s="141"/>
      <c r="D82" s="10"/>
      <c r="E82" s="10"/>
      <c r="F82" s="10"/>
      <c r="G82" s="10"/>
      <c r="H82" s="72"/>
      <c r="I82" s="72"/>
      <c r="J82" s="141"/>
      <c r="K82" s="141"/>
      <c r="L82" s="141"/>
      <c r="M82" s="141"/>
      <c r="N82" s="5"/>
    </row>
    <row r="83" spans="1:14" customFormat="1" ht="69" customHeight="1" thickBot="1" x14ac:dyDescent="0.3">
      <c r="A83" s="29" t="s">
        <v>17</v>
      </c>
      <c r="B83" s="197" t="str">
        <f>IF(B81="mois","Niveau de rémunération annuelle brute + charges patronales à temps complet* (en €)","Coût journalier (en €)")</f>
        <v>Niveau de rémunération annuelle brute + charges patronales à temps complet* (en €)</v>
      </c>
      <c r="C83" s="197" t="str">
        <f>IF(B81="mois","Durée d'activité sur le projet (en mois)","Nombre de jour travaillé par an")</f>
        <v>Durée d'activité sur le projet (en mois)</v>
      </c>
      <c r="D83" s="197" t="str">
        <f>IF(B81="mois","Quotité d'activité dédiée au projet (de 0 à 1)","Nombre de jours affectés sur la durée total du projet")</f>
        <v>Quotité d'activité dédiée au projet (de 0 à 1)</v>
      </c>
      <c r="E83" s="198" t="s">
        <v>26</v>
      </c>
      <c r="F83" s="199" t="s">
        <v>239</v>
      </c>
      <c r="G83" s="200" t="s">
        <v>240</v>
      </c>
      <c r="H83" s="21"/>
      <c r="I83" s="21"/>
      <c r="J83" s="352" t="str">
        <f>IF($B$81="jours","Niveau de rémunération annuelle brute + charges patronales à temps complet* (RESERVÉ OFB)","")</f>
        <v/>
      </c>
      <c r="K83" s="141"/>
      <c r="L83" s="141"/>
      <c r="M83" s="141"/>
      <c r="N83" s="5"/>
    </row>
    <row r="84" spans="1:14" customFormat="1" ht="15.75" thickBot="1" x14ac:dyDescent="0.3">
      <c r="A84" s="201" t="s">
        <v>48</v>
      </c>
      <c r="B84" s="21"/>
      <c r="C84" s="21"/>
      <c r="D84" s="21"/>
      <c r="E84" s="21"/>
      <c r="F84" s="21"/>
      <c r="G84" s="21"/>
      <c r="H84" s="73"/>
      <c r="I84" s="353"/>
      <c r="J84" s="141"/>
      <c r="K84" s="141"/>
      <c r="L84" s="141"/>
      <c r="M84" s="141"/>
      <c r="N84" s="5"/>
    </row>
    <row r="85" spans="1:14" customFormat="1" ht="15" x14ac:dyDescent="0.25">
      <c r="A85" s="202"/>
      <c r="B85" s="203"/>
      <c r="C85" s="204"/>
      <c r="D85" s="205"/>
      <c r="E85" s="206">
        <f>IF(B$81="mois",((B85/12)*C85)*D85,B85*D85)</f>
        <v>0</v>
      </c>
      <c r="F85" s="207">
        <f t="shared" ref="F85:F94" si="1">IF(B$81="mois",IF($M$64="non",0,MIN((B85/12*C85*D85),(80000/12*C85*D85))),IF($M$64="non",0,IF(C85="","0,00",MIN((B85*D85),(80000/C85*D85)))))</f>
        <v>0</v>
      </c>
      <c r="G85" s="208" t="str">
        <f>IF(B$81="mois",IF(B85&gt;80000,"oui",""),IF(B85*C85&gt;80000,"oui",""))</f>
        <v/>
      </c>
      <c r="H85" s="73"/>
      <c r="I85" s="353"/>
      <c r="J85" s="354" t="str">
        <f>IF($B$81="jours",B85*C85,"")</f>
        <v/>
      </c>
      <c r="K85" s="141"/>
      <c r="L85" s="141"/>
      <c r="M85" s="141"/>
      <c r="N85" s="5"/>
    </row>
    <row r="86" spans="1:14" customFormat="1" ht="15" x14ac:dyDescent="0.25">
      <c r="A86" s="209"/>
      <c r="B86" s="210"/>
      <c r="C86" s="211"/>
      <c r="D86" s="212"/>
      <c r="E86" s="213">
        <f t="shared" ref="E86:E94" si="2">IF(B$81="mois",((B86/12)*C86)*D86,B86*D86)</f>
        <v>0</v>
      </c>
      <c r="F86" s="214">
        <f t="shared" si="1"/>
        <v>0</v>
      </c>
      <c r="G86" s="215" t="str">
        <f t="shared" ref="G86:G94" si="3">IF(B$81="mois",IF(B86&gt;80000,"oui",""),IF(B86*C86&gt;80000,"oui",""))</f>
        <v/>
      </c>
      <c r="H86" s="73"/>
      <c r="I86" s="353"/>
      <c r="J86" s="354" t="str">
        <f t="shared" ref="J86:J94" si="4">IF($B$81="jours",B86*C86,"")</f>
        <v/>
      </c>
      <c r="K86" s="141"/>
      <c r="L86" s="141"/>
      <c r="M86" s="141"/>
      <c r="N86" s="5"/>
    </row>
    <row r="87" spans="1:14" customFormat="1" ht="15" x14ac:dyDescent="0.25">
      <c r="A87" s="209"/>
      <c r="B87" s="210"/>
      <c r="C87" s="210"/>
      <c r="D87" s="212"/>
      <c r="E87" s="213">
        <f t="shared" si="2"/>
        <v>0</v>
      </c>
      <c r="F87" s="214">
        <f t="shared" si="1"/>
        <v>0</v>
      </c>
      <c r="G87" s="215" t="str">
        <f t="shared" si="3"/>
        <v/>
      </c>
      <c r="H87" s="73"/>
      <c r="I87" s="353"/>
      <c r="J87" s="354" t="str">
        <f t="shared" si="4"/>
        <v/>
      </c>
      <c r="K87" s="141"/>
      <c r="L87" s="141"/>
      <c r="M87" s="355"/>
      <c r="N87" s="5"/>
    </row>
    <row r="88" spans="1:14" customFormat="1" ht="15" x14ac:dyDescent="0.25">
      <c r="A88" s="209"/>
      <c r="B88" s="210"/>
      <c r="C88" s="210"/>
      <c r="D88" s="212"/>
      <c r="E88" s="213">
        <f t="shared" si="2"/>
        <v>0</v>
      </c>
      <c r="F88" s="214">
        <f t="shared" si="1"/>
        <v>0</v>
      </c>
      <c r="G88" s="215" t="str">
        <f t="shared" si="3"/>
        <v/>
      </c>
      <c r="H88" s="73"/>
      <c r="I88" s="353"/>
      <c r="J88" s="354" t="str">
        <f t="shared" si="4"/>
        <v/>
      </c>
      <c r="K88" s="141"/>
      <c r="L88" s="141"/>
      <c r="M88" s="355"/>
      <c r="N88" s="5"/>
    </row>
    <row r="89" spans="1:14" customFormat="1" ht="15" x14ac:dyDescent="0.25">
      <c r="A89" s="209"/>
      <c r="B89" s="210"/>
      <c r="C89" s="210"/>
      <c r="D89" s="212"/>
      <c r="E89" s="213">
        <f t="shared" si="2"/>
        <v>0</v>
      </c>
      <c r="F89" s="214">
        <f t="shared" si="1"/>
        <v>0</v>
      </c>
      <c r="G89" s="215" t="str">
        <f t="shared" si="3"/>
        <v/>
      </c>
      <c r="H89" s="73"/>
      <c r="I89" s="353"/>
      <c r="J89" s="354" t="str">
        <f t="shared" si="4"/>
        <v/>
      </c>
      <c r="K89" s="141"/>
      <c r="L89" s="141"/>
      <c r="M89" s="355"/>
      <c r="N89" s="5"/>
    </row>
    <row r="90" spans="1:14" customFormat="1" ht="15" x14ac:dyDescent="0.25">
      <c r="A90" s="209"/>
      <c r="B90" s="210"/>
      <c r="C90" s="210"/>
      <c r="D90" s="212"/>
      <c r="E90" s="213">
        <f t="shared" si="2"/>
        <v>0</v>
      </c>
      <c r="F90" s="214">
        <f t="shared" si="1"/>
        <v>0</v>
      </c>
      <c r="G90" s="215" t="str">
        <f t="shared" si="3"/>
        <v/>
      </c>
      <c r="H90" s="73"/>
      <c r="I90" s="353"/>
      <c r="J90" s="354" t="str">
        <f t="shared" si="4"/>
        <v/>
      </c>
      <c r="K90" s="141"/>
      <c r="L90" s="141"/>
      <c r="M90" s="171"/>
      <c r="N90" s="54"/>
    </row>
    <row r="91" spans="1:14" customFormat="1" ht="15" x14ac:dyDescent="0.25">
      <c r="A91" s="209"/>
      <c r="B91" s="210"/>
      <c r="C91" s="210"/>
      <c r="D91" s="212"/>
      <c r="E91" s="213">
        <f t="shared" si="2"/>
        <v>0</v>
      </c>
      <c r="F91" s="214">
        <f t="shared" si="1"/>
        <v>0</v>
      </c>
      <c r="G91" s="215" t="str">
        <f t="shared" si="3"/>
        <v/>
      </c>
      <c r="H91" s="73"/>
      <c r="I91" s="353"/>
      <c r="J91" s="354" t="str">
        <f t="shared" si="4"/>
        <v/>
      </c>
      <c r="K91" s="141"/>
      <c r="L91" s="141"/>
      <c r="M91" s="355"/>
      <c r="N91" s="5"/>
    </row>
    <row r="92" spans="1:14" customFormat="1" ht="15" x14ac:dyDescent="0.25">
      <c r="A92" s="209"/>
      <c r="B92" s="216"/>
      <c r="C92" s="216"/>
      <c r="D92" s="217"/>
      <c r="E92" s="213">
        <f t="shared" si="2"/>
        <v>0</v>
      </c>
      <c r="F92" s="214">
        <f t="shared" si="1"/>
        <v>0</v>
      </c>
      <c r="G92" s="215" t="str">
        <f t="shared" si="3"/>
        <v/>
      </c>
      <c r="H92" s="73"/>
      <c r="I92" s="353"/>
      <c r="J92" s="354" t="str">
        <f t="shared" si="4"/>
        <v/>
      </c>
      <c r="K92" s="141"/>
      <c r="L92" s="141"/>
      <c r="M92" s="171"/>
      <c r="N92" s="1"/>
    </row>
    <row r="93" spans="1:14" s="3" customFormat="1" ht="16.5" customHeight="1" x14ac:dyDescent="0.25">
      <c r="A93" s="209"/>
      <c r="B93" s="210"/>
      <c r="C93" s="210"/>
      <c r="D93" s="212"/>
      <c r="E93" s="213">
        <f t="shared" si="2"/>
        <v>0</v>
      </c>
      <c r="F93" s="214">
        <f t="shared" si="1"/>
        <v>0</v>
      </c>
      <c r="G93" s="215" t="str">
        <f t="shared" si="3"/>
        <v/>
      </c>
      <c r="H93" s="73"/>
      <c r="I93" s="353"/>
      <c r="J93" s="354" t="str">
        <f t="shared" si="4"/>
        <v/>
      </c>
      <c r="K93" s="141"/>
      <c r="L93" s="141"/>
      <c r="M93" s="171"/>
      <c r="N93" s="5"/>
    </row>
    <row r="94" spans="1:14" ht="15" x14ac:dyDescent="0.25">
      <c r="A94" s="209"/>
      <c r="B94" s="210"/>
      <c r="C94" s="210"/>
      <c r="D94" s="212"/>
      <c r="E94" s="213">
        <f t="shared" si="2"/>
        <v>0</v>
      </c>
      <c r="F94" s="214">
        <f t="shared" si="1"/>
        <v>0</v>
      </c>
      <c r="G94" s="215" t="str">
        <f t="shared" si="3"/>
        <v/>
      </c>
      <c r="H94" s="74"/>
      <c r="I94" s="356"/>
      <c r="J94" s="354" t="str">
        <f t="shared" si="4"/>
        <v/>
      </c>
      <c r="K94" s="141"/>
      <c r="L94" s="141"/>
      <c r="M94" s="171"/>
      <c r="N94" s="1"/>
    </row>
    <row r="95" spans="1:14" customFormat="1" ht="15.75" thickBot="1" x14ac:dyDescent="0.3">
      <c r="A95" s="218" t="s">
        <v>13</v>
      </c>
      <c r="B95" s="219"/>
      <c r="C95" s="220">
        <f>IF(B$81="jours","",SUM(C85:C94))</f>
        <v>0</v>
      </c>
      <c r="D95" s="221" t="str">
        <f>IF(B$81="mois","",SUM(D85:D94))</f>
        <v/>
      </c>
      <c r="E95" s="222">
        <f>SUM(E85:E94)</f>
        <v>0</v>
      </c>
      <c r="F95" s="223">
        <f>SUM(F85:F94)</f>
        <v>0</v>
      </c>
      <c r="G95" s="224"/>
      <c r="H95" s="28"/>
      <c r="I95" s="357"/>
      <c r="J95" s="141"/>
      <c r="K95" s="141"/>
      <c r="L95" s="141"/>
      <c r="M95" s="171"/>
      <c r="N95" s="5"/>
    </row>
    <row r="96" spans="1:14" ht="15.75" thickBot="1" x14ac:dyDescent="0.3">
      <c r="A96" s="225"/>
      <c r="B96" s="226"/>
      <c r="C96" s="226"/>
      <c r="D96" s="227"/>
      <c r="E96" s="227"/>
      <c r="F96" s="227"/>
      <c r="G96" s="226"/>
      <c r="H96" s="75"/>
      <c r="I96" s="358"/>
      <c r="J96" s="141"/>
      <c r="K96" s="141"/>
      <c r="L96" s="141"/>
      <c r="M96" s="171"/>
      <c r="N96" s="5"/>
    </row>
    <row r="97" spans="1:14" customFormat="1" ht="45.75" customHeight="1" thickBot="1" x14ac:dyDescent="0.3">
      <c r="A97" s="228" t="s">
        <v>64</v>
      </c>
      <c r="B97" s="530"/>
      <c r="C97" s="531"/>
      <c r="D97" s="531"/>
      <c r="E97" s="531"/>
      <c r="F97" s="531"/>
      <c r="G97" s="532"/>
      <c r="H97" s="70"/>
      <c r="I97" s="359"/>
      <c r="J97" s="141"/>
      <c r="K97" s="141"/>
      <c r="L97" s="141"/>
      <c r="M97" s="171"/>
      <c r="N97" s="5"/>
    </row>
    <row r="98" spans="1:14" customFormat="1" ht="15" customHeight="1" x14ac:dyDescent="0.25">
      <c r="A98" s="229"/>
      <c r="B98" s="229"/>
      <c r="C98" s="229"/>
      <c r="D98" s="229"/>
      <c r="E98" s="229"/>
      <c r="F98" s="229"/>
      <c r="G98" s="229"/>
      <c r="H98" s="71"/>
      <c r="I98" s="189"/>
      <c r="J98" s="141"/>
      <c r="K98" s="141"/>
      <c r="L98" s="141"/>
      <c r="M98" s="171"/>
      <c r="N98" s="5"/>
    </row>
    <row r="99" spans="1:14" s="2" customFormat="1" ht="19.5" thickBot="1" x14ac:dyDescent="0.3">
      <c r="A99" s="17" t="s">
        <v>49</v>
      </c>
      <c r="B99" s="10"/>
      <c r="C99" s="10"/>
      <c r="D99" s="10"/>
      <c r="E99" s="10"/>
      <c r="F99" s="10"/>
      <c r="G99" s="10"/>
      <c r="H99" s="72"/>
      <c r="I99" s="72"/>
      <c r="J99" s="141"/>
      <c r="K99" s="141"/>
      <c r="L99" s="141"/>
      <c r="M99" s="171"/>
      <c r="N99" s="5"/>
    </row>
    <row r="100" spans="1:14" customFormat="1" ht="68.25" customHeight="1" thickBot="1" x14ac:dyDescent="0.3">
      <c r="A100" s="77" t="s">
        <v>17</v>
      </c>
      <c r="B100" s="230" t="str">
        <f>IF(B81="mois","Niveau de rémunération annuelle brute + charges patronales à temps complet* (en €)","Coût journalier (en €)")</f>
        <v>Niveau de rémunération annuelle brute + charges patronales à temps complet* (en €)</v>
      </c>
      <c r="C100" s="230" t="str">
        <f>IF(B81="mois","Durée d'activité sur le projet (en mois)","Nombre de jour travaillé par an")</f>
        <v>Durée d'activité sur le projet (en mois)</v>
      </c>
      <c r="D100" s="230" t="str">
        <f>IF(B81="mois","Quotité d'activité dédiée au projet (de 0 à 1)","Nombre de jours affectés sur la durée total du projet")</f>
        <v>Quotité d'activité dédiée au projet (de 0 à 1)</v>
      </c>
      <c r="E100" s="230" t="s">
        <v>26</v>
      </c>
      <c r="F100" s="231" t="s">
        <v>239</v>
      </c>
      <c r="G100" s="232" t="s">
        <v>240</v>
      </c>
      <c r="H100" s="21"/>
      <c r="I100" s="21"/>
      <c r="J100" s="352" t="str">
        <f>IF($B$81="jours","Niveau de rémunération annuelle brute + charges patronales à temps complet* (RESERVÉ OFB)","")</f>
        <v/>
      </c>
      <c r="K100" s="141"/>
      <c r="L100" s="141"/>
      <c r="M100" s="171"/>
      <c r="N100" s="5"/>
    </row>
    <row r="101" spans="1:14" customFormat="1" ht="15.75" thickBot="1" x14ac:dyDescent="0.3">
      <c r="A101" s="201" t="s">
        <v>48</v>
      </c>
      <c r="B101" s="21"/>
      <c r="C101" s="21"/>
      <c r="D101" s="21"/>
      <c r="E101" s="21"/>
      <c r="F101" s="21"/>
      <c r="G101" s="21"/>
      <c r="H101" s="73"/>
      <c r="I101" s="353"/>
      <c r="J101" s="141"/>
      <c r="K101" s="141"/>
      <c r="L101" s="141"/>
      <c r="M101" s="171"/>
      <c r="N101" s="5"/>
    </row>
    <row r="102" spans="1:14" customFormat="1" ht="15" x14ac:dyDescent="0.25">
      <c r="A102" s="202"/>
      <c r="B102" s="203"/>
      <c r="C102" s="204"/>
      <c r="D102" s="205"/>
      <c r="E102" s="206">
        <f>IF(B$81="mois",((B102/12)*C102)*D102,B102*D102)</f>
        <v>0</v>
      </c>
      <c r="F102" s="207">
        <f>IF(B$81="mois",MIN((B102/12*C102*D102),(80000/12*C102*D102)),IF(B102="","0,00",MIN((B102*D102),(80000/C102*D102))))</f>
        <v>0</v>
      </c>
      <c r="G102" s="208" t="str">
        <f t="shared" ref="G102:G111" si="5">IF(B$81="mois",IF(B102&gt;80000,"oui",""),IF(B102*C102&gt;80000,"oui",""))</f>
        <v/>
      </c>
      <c r="H102" s="73"/>
      <c r="I102" s="353"/>
      <c r="J102" s="354" t="str">
        <f>IF($B$81="jours",B102*C102,"")</f>
        <v/>
      </c>
      <c r="K102" s="141"/>
      <c r="L102" s="141"/>
      <c r="M102" s="171"/>
      <c r="N102" s="5"/>
    </row>
    <row r="103" spans="1:14" customFormat="1" ht="15" x14ac:dyDescent="0.25">
      <c r="A103" s="209"/>
      <c r="B103" s="210"/>
      <c r="C103" s="211"/>
      <c r="D103" s="212"/>
      <c r="E103" s="213">
        <f t="shared" ref="E103:E111" si="6">IF(B$81="mois",((B103/12)*C103)*D103,B103*D103)</f>
        <v>0</v>
      </c>
      <c r="F103" s="214">
        <f t="shared" ref="F103:F111" si="7">IF(B$81="mois",MIN((B103/12*C103*D103),(80000/12*C103*D103)),IF(B103="","0,00",MIN((B103*D103),(80000/C103*D103))))</f>
        <v>0</v>
      </c>
      <c r="G103" s="215" t="str">
        <f t="shared" si="5"/>
        <v/>
      </c>
      <c r="H103" s="73"/>
      <c r="I103" s="353"/>
      <c r="J103" s="354" t="str">
        <f t="shared" ref="J103:J111" si="8">IF($B$81="jours",B103*C103,"")</f>
        <v/>
      </c>
      <c r="K103" s="141"/>
      <c r="L103" s="141"/>
      <c r="M103" s="171"/>
      <c r="N103" s="5"/>
    </row>
    <row r="104" spans="1:14" customFormat="1" ht="15" x14ac:dyDescent="0.25">
      <c r="A104" s="209"/>
      <c r="B104" s="210"/>
      <c r="C104" s="210"/>
      <c r="D104" s="212"/>
      <c r="E104" s="213">
        <f t="shared" si="6"/>
        <v>0</v>
      </c>
      <c r="F104" s="214">
        <f t="shared" si="7"/>
        <v>0</v>
      </c>
      <c r="G104" s="215" t="str">
        <f t="shared" si="5"/>
        <v/>
      </c>
      <c r="H104" s="73"/>
      <c r="I104" s="353"/>
      <c r="J104" s="354" t="str">
        <f t="shared" si="8"/>
        <v/>
      </c>
      <c r="K104" s="141"/>
      <c r="L104" s="141"/>
      <c r="M104" s="360"/>
      <c r="N104" s="4"/>
    </row>
    <row r="105" spans="1:14" customFormat="1" ht="15" x14ac:dyDescent="0.25">
      <c r="A105" s="209"/>
      <c r="B105" s="210"/>
      <c r="C105" s="210"/>
      <c r="D105" s="212"/>
      <c r="E105" s="213">
        <f t="shared" si="6"/>
        <v>0</v>
      </c>
      <c r="F105" s="214">
        <f t="shared" si="7"/>
        <v>0</v>
      </c>
      <c r="G105" s="215" t="str">
        <f t="shared" si="5"/>
        <v/>
      </c>
      <c r="H105" s="73"/>
      <c r="I105" s="353"/>
      <c r="J105" s="354" t="str">
        <f t="shared" si="8"/>
        <v/>
      </c>
      <c r="K105" s="141"/>
      <c r="L105" s="141"/>
      <c r="M105" s="171"/>
      <c r="N105" s="4"/>
    </row>
    <row r="106" spans="1:14" customFormat="1" ht="15" x14ac:dyDescent="0.25">
      <c r="A106" s="209"/>
      <c r="B106" s="210"/>
      <c r="C106" s="210"/>
      <c r="D106" s="212"/>
      <c r="E106" s="213">
        <f t="shared" si="6"/>
        <v>0</v>
      </c>
      <c r="F106" s="214">
        <f t="shared" si="7"/>
        <v>0</v>
      </c>
      <c r="G106" s="215" t="str">
        <f t="shared" si="5"/>
        <v/>
      </c>
      <c r="H106" s="73"/>
      <c r="I106" s="353"/>
      <c r="J106" s="354" t="str">
        <f t="shared" si="8"/>
        <v/>
      </c>
      <c r="K106" s="141"/>
      <c r="L106" s="141"/>
      <c r="M106" s="355"/>
    </row>
    <row r="107" spans="1:14" customFormat="1" ht="15" x14ac:dyDescent="0.25">
      <c r="A107" s="209"/>
      <c r="B107" s="210"/>
      <c r="C107" s="210"/>
      <c r="D107" s="212"/>
      <c r="E107" s="213">
        <f t="shared" si="6"/>
        <v>0</v>
      </c>
      <c r="F107" s="214">
        <f t="shared" si="7"/>
        <v>0</v>
      </c>
      <c r="G107" s="215" t="str">
        <f t="shared" si="5"/>
        <v/>
      </c>
      <c r="H107" s="73"/>
      <c r="I107" s="353"/>
      <c r="J107" s="354" t="str">
        <f t="shared" si="8"/>
        <v/>
      </c>
      <c r="K107" s="141"/>
      <c r="L107" s="141"/>
      <c r="M107" s="171"/>
    </row>
    <row r="108" spans="1:14" customFormat="1" ht="15" x14ac:dyDescent="0.25">
      <c r="A108" s="209"/>
      <c r="B108" s="210"/>
      <c r="C108" s="210"/>
      <c r="D108" s="212"/>
      <c r="E108" s="213">
        <f t="shared" si="6"/>
        <v>0</v>
      </c>
      <c r="F108" s="214">
        <f t="shared" si="7"/>
        <v>0</v>
      </c>
      <c r="G108" s="215" t="str">
        <f t="shared" si="5"/>
        <v/>
      </c>
      <c r="H108" s="73"/>
      <c r="I108" s="353"/>
      <c r="J108" s="354" t="str">
        <f t="shared" si="8"/>
        <v/>
      </c>
      <c r="K108" s="141"/>
      <c r="L108" s="141"/>
      <c r="M108" s="355"/>
    </row>
    <row r="109" spans="1:14" customFormat="1" ht="15" x14ac:dyDescent="0.25">
      <c r="A109" s="209"/>
      <c r="B109" s="216"/>
      <c r="C109" s="216"/>
      <c r="D109" s="217"/>
      <c r="E109" s="213">
        <f t="shared" si="6"/>
        <v>0</v>
      </c>
      <c r="F109" s="214">
        <f t="shared" si="7"/>
        <v>0</v>
      </c>
      <c r="G109" s="215" t="str">
        <f t="shared" si="5"/>
        <v/>
      </c>
      <c r="H109" s="73"/>
      <c r="I109" s="353"/>
      <c r="J109" s="354" t="str">
        <f t="shared" si="8"/>
        <v/>
      </c>
      <c r="K109" s="141"/>
      <c r="L109" s="141"/>
      <c r="M109" s="171"/>
    </row>
    <row r="110" spans="1:14" s="3" customFormat="1" ht="15" x14ac:dyDescent="0.25">
      <c r="A110" s="209"/>
      <c r="B110" s="210"/>
      <c r="C110" s="210"/>
      <c r="D110" s="212"/>
      <c r="E110" s="213">
        <f t="shared" si="6"/>
        <v>0</v>
      </c>
      <c r="F110" s="214">
        <f t="shared" si="7"/>
        <v>0</v>
      </c>
      <c r="G110" s="215" t="str">
        <f t="shared" si="5"/>
        <v/>
      </c>
      <c r="H110" s="73"/>
      <c r="I110" s="353"/>
      <c r="J110" s="354" t="str">
        <f t="shared" si="8"/>
        <v/>
      </c>
      <c r="K110" s="141"/>
      <c r="L110" s="141"/>
      <c r="M110" s="171"/>
      <c r="N110"/>
    </row>
    <row r="111" spans="1:14" ht="15" x14ac:dyDescent="0.25">
      <c r="A111" s="209"/>
      <c r="B111" s="210"/>
      <c r="C111" s="210"/>
      <c r="D111" s="212"/>
      <c r="E111" s="213">
        <f t="shared" si="6"/>
        <v>0</v>
      </c>
      <c r="F111" s="214">
        <f t="shared" si="7"/>
        <v>0</v>
      </c>
      <c r="G111" s="215" t="str">
        <f t="shared" si="5"/>
        <v/>
      </c>
      <c r="H111" s="74"/>
      <c r="I111" s="356"/>
      <c r="J111" s="354" t="str">
        <f t="shared" si="8"/>
        <v/>
      </c>
      <c r="K111" s="141"/>
      <c r="L111" s="141"/>
      <c r="M111" s="171"/>
      <c r="N111"/>
    </row>
    <row r="112" spans="1:14" ht="15.75" thickBot="1" x14ac:dyDescent="0.3">
      <c r="A112" s="233" t="s">
        <v>13</v>
      </c>
      <c r="B112" s="219"/>
      <c r="C112" s="220">
        <f>IF(B$81="jours","",SUM(C102:C111))</f>
        <v>0</v>
      </c>
      <c r="D112" s="221" t="str">
        <f>IF(B$81="mois","",SUM(D102:D111))</f>
        <v/>
      </c>
      <c r="E112" s="222">
        <f>SUM(E102:E111)</f>
        <v>0</v>
      </c>
      <c r="F112" s="223">
        <f>SUM(F102:F111)</f>
        <v>0</v>
      </c>
      <c r="G112" s="224"/>
      <c r="H112" s="76"/>
      <c r="I112" s="361"/>
      <c r="J112" s="141"/>
      <c r="K112" s="141"/>
      <c r="L112" s="141"/>
      <c r="M112" s="171"/>
      <c r="N112"/>
    </row>
    <row r="113" spans="1:14" ht="15.75" thickBot="1" x14ac:dyDescent="0.3">
      <c r="A113" s="141"/>
      <c r="B113" s="141"/>
      <c r="C113" s="141"/>
      <c r="D113" s="141"/>
      <c r="E113" s="141"/>
      <c r="F113" s="141"/>
      <c r="G113" s="141"/>
      <c r="H113" s="75"/>
      <c r="I113" s="358"/>
      <c r="J113" s="141"/>
      <c r="K113" s="141"/>
      <c r="L113" s="141"/>
      <c r="M113" s="171"/>
    </row>
    <row r="114" spans="1:14" customFormat="1" ht="45.75" customHeight="1" thickBot="1" x14ac:dyDescent="0.3">
      <c r="A114" s="228" t="s">
        <v>65</v>
      </c>
      <c r="B114" s="530"/>
      <c r="C114" s="531"/>
      <c r="D114" s="531"/>
      <c r="E114" s="531"/>
      <c r="F114" s="531"/>
      <c r="G114" s="532"/>
      <c r="H114" s="76"/>
      <c r="I114" s="361"/>
      <c r="J114" s="141"/>
      <c r="K114" s="141"/>
      <c r="L114" s="141"/>
      <c r="M114" s="171"/>
    </row>
    <row r="115" spans="1:14" customFormat="1" ht="15" customHeight="1" x14ac:dyDescent="0.25">
      <c r="A115" s="229"/>
      <c r="B115" s="229"/>
      <c r="C115" s="229"/>
      <c r="D115" s="229"/>
      <c r="E115" s="229"/>
      <c r="F115" s="229"/>
      <c r="G115" s="141"/>
      <c r="H115" s="71"/>
      <c r="I115" s="353"/>
      <c r="J115" s="354"/>
      <c r="K115" s="141"/>
      <c r="L115" s="141"/>
      <c r="M115" s="171"/>
      <c r="N115" s="5"/>
    </row>
    <row r="116" spans="1:14" customFormat="1" ht="18.75" x14ac:dyDescent="0.25">
      <c r="A116" s="17" t="s">
        <v>241</v>
      </c>
      <c r="B116" s="10"/>
      <c r="C116" s="10"/>
      <c r="D116" s="10"/>
      <c r="E116" s="10"/>
      <c r="F116" s="10"/>
      <c r="G116" s="10"/>
      <c r="H116" s="71"/>
      <c r="I116" s="353"/>
      <c r="J116" s="354"/>
      <c r="K116" s="141"/>
      <c r="L116" s="141"/>
      <c r="M116" s="171"/>
      <c r="N116" s="5"/>
    </row>
    <row r="117" spans="1:14" customFormat="1" ht="19.5" thickBot="1" x14ac:dyDescent="0.3">
      <c r="A117" s="17"/>
      <c r="B117" s="10"/>
      <c r="C117" s="10"/>
      <c r="D117" s="10"/>
      <c r="E117" s="10"/>
      <c r="F117" s="10"/>
      <c r="G117" s="10"/>
      <c r="H117" s="71"/>
      <c r="I117" s="353"/>
      <c r="J117" s="354"/>
      <c r="K117" s="141"/>
      <c r="L117" s="141"/>
      <c r="M117" s="360"/>
      <c r="N117" s="4"/>
    </row>
    <row r="118" spans="1:14" customFormat="1" ht="90" x14ac:dyDescent="0.25">
      <c r="A118" s="18" t="s">
        <v>18</v>
      </c>
      <c r="B118" s="19" t="s">
        <v>242</v>
      </c>
      <c r="C118" s="19" t="s">
        <v>243</v>
      </c>
      <c r="D118" s="19" t="s">
        <v>55</v>
      </c>
      <c r="E118" s="19" t="s">
        <v>244</v>
      </c>
      <c r="F118" s="10"/>
      <c r="G118" s="10"/>
      <c r="H118" s="71"/>
      <c r="I118" s="353"/>
      <c r="J118" s="354"/>
      <c r="K118" s="141"/>
      <c r="L118" s="141"/>
      <c r="M118" s="171"/>
      <c r="N118" s="4"/>
    </row>
    <row r="119" spans="1:14" customFormat="1" ht="15" x14ac:dyDescent="0.25">
      <c r="A119" s="234"/>
      <c r="B119" s="235"/>
      <c r="C119" s="235"/>
      <c r="D119" s="235"/>
      <c r="E119" s="236" t="str">
        <f t="shared" ref="E119:E123" si="9">IF(B119&lt;&gt;"",MIN(B119/(C119*12)*D119,B119),"")</f>
        <v/>
      </c>
      <c r="F119" s="10"/>
      <c r="G119" s="10"/>
      <c r="H119" s="71"/>
      <c r="I119" s="353"/>
      <c r="J119" s="354"/>
      <c r="K119" s="141"/>
      <c r="L119" s="141"/>
      <c r="M119" s="355"/>
    </row>
    <row r="120" spans="1:14" customFormat="1" ht="15" x14ac:dyDescent="0.25">
      <c r="A120" s="234"/>
      <c r="B120" s="235"/>
      <c r="C120" s="235"/>
      <c r="D120" s="235"/>
      <c r="E120" s="236" t="str">
        <f t="shared" si="9"/>
        <v/>
      </c>
      <c r="F120" s="10"/>
      <c r="G120" s="10"/>
      <c r="H120" s="76"/>
      <c r="I120" s="353"/>
      <c r="J120" s="354"/>
      <c r="K120" s="141"/>
      <c r="L120" s="141"/>
      <c r="M120" s="171"/>
    </row>
    <row r="121" spans="1:14" customFormat="1" ht="15" x14ac:dyDescent="0.25">
      <c r="A121" s="234"/>
      <c r="B121" s="235"/>
      <c r="C121" s="235"/>
      <c r="D121" s="235"/>
      <c r="E121" s="236" t="str">
        <f t="shared" si="9"/>
        <v/>
      </c>
      <c r="F121" s="10"/>
      <c r="G121" s="10"/>
      <c r="H121" s="76"/>
      <c r="I121" s="353"/>
      <c r="J121" s="354"/>
      <c r="K121" s="141"/>
      <c r="L121" s="141"/>
      <c r="M121" s="355"/>
    </row>
    <row r="122" spans="1:14" customFormat="1" ht="15" x14ac:dyDescent="0.25">
      <c r="A122" s="234"/>
      <c r="B122" s="235"/>
      <c r="C122" s="235"/>
      <c r="D122" s="235"/>
      <c r="E122" s="236" t="str">
        <f t="shared" si="9"/>
        <v/>
      </c>
      <c r="F122" s="10"/>
      <c r="G122" s="10"/>
      <c r="H122" s="76"/>
      <c r="I122" s="353"/>
      <c r="J122" s="354"/>
      <c r="K122" s="141"/>
      <c r="L122" s="141"/>
      <c r="M122" s="171"/>
    </row>
    <row r="123" spans="1:14" ht="15" x14ac:dyDescent="0.25">
      <c r="A123" s="234"/>
      <c r="B123" s="235"/>
      <c r="C123" s="235"/>
      <c r="D123" s="235"/>
      <c r="E123" s="236" t="str">
        <f t="shared" si="9"/>
        <v/>
      </c>
      <c r="F123" s="10"/>
      <c r="G123" s="10"/>
      <c r="I123" s="353"/>
      <c r="J123" s="354"/>
      <c r="K123" s="141"/>
      <c r="L123" s="141"/>
      <c r="M123" s="171"/>
      <c r="N123"/>
    </row>
    <row r="124" spans="1:14" customFormat="1" ht="15.75" thickBot="1" x14ac:dyDescent="0.3">
      <c r="A124" s="237" t="s">
        <v>13</v>
      </c>
      <c r="B124" s="238">
        <f t="shared" ref="B124:D124" si="10">SUM(B119:B123)</f>
        <v>0</v>
      </c>
      <c r="C124" s="238">
        <f t="shared" si="10"/>
        <v>0</v>
      </c>
      <c r="D124" s="238">
        <f t="shared" si="10"/>
        <v>0</v>
      </c>
      <c r="E124" s="239">
        <f>SUM(E119:E123)</f>
        <v>0</v>
      </c>
      <c r="F124" s="10"/>
      <c r="G124" s="10"/>
      <c r="H124" s="4"/>
      <c r="I124" s="356"/>
      <c r="J124" s="354"/>
      <c r="K124" s="141"/>
      <c r="L124" s="141"/>
      <c r="M124" s="171"/>
    </row>
    <row r="125" spans="1:14" ht="15.75" thickBot="1" x14ac:dyDescent="0.3">
      <c r="A125" s="141"/>
      <c r="B125" s="141"/>
      <c r="C125" s="141"/>
      <c r="D125" s="141"/>
      <c r="E125" s="141"/>
      <c r="F125" s="141"/>
      <c r="G125" s="141"/>
      <c r="I125" s="361"/>
      <c r="J125" s="141"/>
      <c r="K125" s="141"/>
      <c r="L125" s="141"/>
      <c r="M125" s="171"/>
      <c r="N125"/>
    </row>
    <row r="126" spans="1:14" ht="30.75" thickBot="1" x14ac:dyDescent="0.25">
      <c r="A126" s="228" t="s">
        <v>71</v>
      </c>
      <c r="B126" s="530"/>
      <c r="C126" s="531"/>
      <c r="D126" s="531"/>
      <c r="E126" s="531"/>
      <c r="F126" s="531"/>
      <c r="G126" s="532"/>
      <c r="I126" s="358"/>
      <c r="J126" s="141"/>
      <c r="K126" s="141"/>
      <c r="L126" s="141"/>
      <c r="M126" s="171"/>
    </row>
    <row r="127" spans="1:14" customFormat="1" ht="52.5" customHeight="1" x14ac:dyDescent="0.25">
      <c r="A127" s="4"/>
      <c r="B127" s="4"/>
      <c r="C127" s="4"/>
      <c r="D127" s="4"/>
      <c r="E127" s="4"/>
      <c r="F127" s="4"/>
      <c r="G127" s="4"/>
      <c r="H127" s="4"/>
      <c r="I127" s="361"/>
      <c r="J127" s="141"/>
      <c r="K127" s="141"/>
      <c r="L127" s="141"/>
      <c r="M127" s="171"/>
    </row>
  </sheetData>
  <mergeCells count="67">
    <mergeCell ref="C19:G19"/>
    <mergeCell ref="C20:G20"/>
    <mergeCell ref="A2:E5"/>
    <mergeCell ref="A8:A9"/>
    <mergeCell ref="B8:G8"/>
    <mergeCell ref="B9:G9"/>
    <mergeCell ref="C16:G16"/>
    <mergeCell ref="C18:G18"/>
    <mergeCell ref="L32:M32"/>
    <mergeCell ref="C22:G22"/>
    <mergeCell ref="C23:G23"/>
    <mergeCell ref="C24:G24"/>
    <mergeCell ref="C21:G21"/>
    <mergeCell ref="C25:G25"/>
    <mergeCell ref="C26:G26"/>
    <mergeCell ref="C27:G27"/>
    <mergeCell ref="C28:G28"/>
    <mergeCell ref="C29:G29"/>
    <mergeCell ref="L28:M28"/>
    <mergeCell ref="L29:M29"/>
    <mergeCell ref="L23:M23"/>
    <mergeCell ref="L24:M24"/>
    <mergeCell ref="L25:M25"/>
    <mergeCell ref="L26:M26"/>
    <mergeCell ref="C50:G50"/>
    <mergeCell ref="C36:G36"/>
    <mergeCell ref="C40:G40"/>
    <mergeCell ref="C41:G41"/>
    <mergeCell ref="C42:G42"/>
    <mergeCell ref="C48:G48"/>
    <mergeCell ref="C49:G49"/>
    <mergeCell ref="B114:G114"/>
    <mergeCell ref="B126:G126"/>
    <mergeCell ref="C63:G63"/>
    <mergeCell ref="C64:G64"/>
    <mergeCell ref="C65:G65"/>
    <mergeCell ref="C66:G66"/>
    <mergeCell ref="C67:G67"/>
    <mergeCell ref="B97:G97"/>
    <mergeCell ref="C62:G62"/>
    <mergeCell ref="C51:G51"/>
    <mergeCell ref="C52:G52"/>
    <mergeCell ref="C53:G53"/>
    <mergeCell ref="C54:G54"/>
    <mergeCell ref="C55:G55"/>
    <mergeCell ref="C61:G61"/>
    <mergeCell ref="C56:G56"/>
    <mergeCell ref="C57:G57"/>
    <mergeCell ref="C58:G58"/>
    <mergeCell ref="C59:G59"/>
    <mergeCell ref="C60:G60"/>
    <mergeCell ref="L27:M27"/>
    <mergeCell ref="L18:M18"/>
    <mergeCell ref="L19:M19"/>
    <mergeCell ref="L20:M20"/>
    <mergeCell ref="L21:M21"/>
    <mergeCell ref="L22:M22"/>
    <mergeCell ref="K34:M34"/>
    <mergeCell ref="K41:M41"/>
    <mergeCell ref="K42:M42"/>
    <mergeCell ref="J46:M46"/>
    <mergeCell ref="J50:M50"/>
    <mergeCell ref="J52:L52"/>
    <mergeCell ref="J53:L53"/>
    <mergeCell ref="L57:M57"/>
    <mergeCell ref="J72:M72"/>
    <mergeCell ref="J78:L78"/>
  </mergeCells>
  <conditionalFormatting sqref="M67">
    <cfRule type="cellIs" dxfId="77" priority="6" operator="equal">
      <formula>"oui"</formula>
    </cfRule>
  </conditionalFormatting>
  <conditionalFormatting sqref="M68">
    <cfRule type="cellIs" dxfId="76" priority="5" operator="equal">
      <formula>"oui"</formula>
    </cfRule>
  </conditionalFormatting>
  <conditionalFormatting sqref="M69">
    <cfRule type="cellIs" dxfId="75" priority="4" operator="greaterThan">
      <formula>0.05</formula>
    </cfRule>
  </conditionalFormatting>
  <conditionalFormatting sqref="M60">
    <cfRule type="cellIs" dxfId="74" priority="3" operator="greaterThan">
      <formula>0.8</formula>
    </cfRule>
  </conditionalFormatting>
  <conditionalFormatting sqref="M49">
    <cfRule type="cellIs" dxfId="73" priority="1" operator="greaterThan">
      <formula>$M$60</formula>
    </cfRule>
    <cfRule type="cellIs" dxfId="72" priority="2" operator="greaterThan">
      <formula>"M60"</formula>
    </cfRule>
  </conditionalFormatting>
  <dataValidations count="2">
    <dataValidation type="list" allowBlank="1" showInputMessage="1" showErrorMessage="1" sqref="B81" xr:uid="{B2FA5056-A339-49C2-AD9E-2ED8F3275244}">
      <formula1>"mois, jours"</formula1>
    </dataValidation>
    <dataValidation type="list" allowBlank="1" showInputMessage="1" showErrorMessage="1" sqref="M67:M68 M74 M78" xr:uid="{4803BEE3-F6AD-45D7-ADA4-EF705E800C36}">
      <formula1>"oui,non"</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43</vt:i4>
      </vt:variant>
    </vt:vector>
  </HeadingPairs>
  <TitlesOfParts>
    <vt:vector size="65" baseType="lpstr">
      <vt:lpstr>0 - Lisez-moi</vt:lpstr>
      <vt:lpstr>Demandeur 1</vt:lpstr>
      <vt:lpstr>Demandeur 2</vt:lpstr>
      <vt:lpstr>Demandeur 3</vt:lpstr>
      <vt:lpstr>Demandeur 4</vt:lpstr>
      <vt:lpstr>Demandeur 5</vt:lpstr>
      <vt:lpstr>Demandeur 6</vt:lpstr>
      <vt:lpstr>Demandeur 7</vt:lpstr>
      <vt:lpstr>Demandeur 8</vt:lpstr>
      <vt:lpstr>Demandeur 9</vt:lpstr>
      <vt:lpstr>Demandeur 10</vt:lpstr>
      <vt:lpstr>Demandeur 11</vt:lpstr>
      <vt:lpstr>Demandeur 12</vt:lpstr>
      <vt:lpstr>Demandeur 13</vt:lpstr>
      <vt:lpstr>Demandeur 14</vt:lpstr>
      <vt:lpstr>Demandeur 15</vt:lpstr>
      <vt:lpstr>Demandeur 16</vt:lpstr>
      <vt:lpstr>Demandeur 17</vt:lpstr>
      <vt:lpstr>Demandeur 18</vt:lpstr>
      <vt:lpstr>Demandeur 19</vt:lpstr>
      <vt:lpstr>Demandeur 20</vt:lpstr>
      <vt:lpstr>Synthèse</vt:lpstr>
      <vt:lpstr>'Demandeur 1'!Impression_des_titres</vt:lpstr>
      <vt:lpstr>'Demandeur 10'!Impression_des_titres</vt:lpstr>
      <vt:lpstr>'Demandeur 11'!Impression_des_titres</vt:lpstr>
      <vt:lpstr>'Demandeur 12'!Impression_des_titres</vt:lpstr>
      <vt:lpstr>'Demandeur 13'!Impression_des_titres</vt:lpstr>
      <vt:lpstr>'Demandeur 14'!Impression_des_titres</vt:lpstr>
      <vt:lpstr>'Demandeur 15'!Impression_des_titres</vt:lpstr>
      <vt:lpstr>'Demandeur 16'!Impression_des_titres</vt:lpstr>
      <vt:lpstr>'Demandeur 17'!Impression_des_titres</vt:lpstr>
      <vt:lpstr>'Demandeur 18'!Impression_des_titres</vt:lpstr>
      <vt:lpstr>'Demandeur 19'!Impression_des_titres</vt:lpstr>
      <vt:lpstr>'Demandeur 2'!Impression_des_titres</vt:lpstr>
      <vt:lpstr>'Demandeur 20'!Impression_des_titres</vt:lpstr>
      <vt:lpstr>'Demandeur 3'!Impression_des_titres</vt:lpstr>
      <vt:lpstr>'Demandeur 4'!Impression_des_titres</vt:lpstr>
      <vt:lpstr>'Demandeur 5'!Impression_des_titres</vt:lpstr>
      <vt:lpstr>'Demandeur 6'!Impression_des_titres</vt:lpstr>
      <vt:lpstr>'Demandeur 7'!Impression_des_titres</vt:lpstr>
      <vt:lpstr>'Demandeur 8'!Impression_des_titres</vt:lpstr>
      <vt:lpstr>'Demandeur 9'!Impression_des_titres</vt:lpstr>
      <vt:lpstr>Synthèse!Impression_des_titres</vt:lpstr>
      <vt:lpstr>'0 - Lisez-moi'!Zone_d_impression</vt:lpstr>
      <vt:lpstr>'Demandeur 1'!Zone_d_impression</vt:lpstr>
      <vt:lpstr>'Demandeur 10'!Zone_d_impression</vt:lpstr>
      <vt:lpstr>'Demandeur 11'!Zone_d_impression</vt:lpstr>
      <vt:lpstr>'Demandeur 12'!Zone_d_impression</vt:lpstr>
      <vt:lpstr>'Demandeur 13'!Zone_d_impression</vt:lpstr>
      <vt:lpstr>'Demandeur 14'!Zone_d_impression</vt:lpstr>
      <vt:lpstr>'Demandeur 15'!Zone_d_impression</vt:lpstr>
      <vt:lpstr>'Demandeur 16'!Zone_d_impression</vt:lpstr>
      <vt:lpstr>'Demandeur 17'!Zone_d_impression</vt:lpstr>
      <vt:lpstr>'Demandeur 18'!Zone_d_impression</vt:lpstr>
      <vt:lpstr>'Demandeur 19'!Zone_d_impression</vt:lpstr>
      <vt:lpstr>'Demandeur 2'!Zone_d_impression</vt:lpstr>
      <vt:lpstr>'Demandeur 20'!Zone_d_impression</vt:lpstr>
      <vt:lpstr>'Demandeur 3'!Zone_d_impression</vt:lpstr>
      <vt:lpstr>'Demandeur 4'!Zone_d_impression</vt:lpstr>
      <vt:lpstr>'Demandeur 5'!Zone_d_impression</vt:lpstr>
      <vt:lpstr>'Demandeur 6'!Zone_d_impression</vt:lpstr>
      <vt:lpstr>'Demandeur 7'!Zone_d_impression</vt:lpstr>
      <vt:lpstr>'Demandeur 8'!Zone_d_impression</vt:lpstr>
      <vt:lpstr>'Demandeur 9'!Zone_d_impression</vt:lpstr>
      <vt:lpstr>Synthèse!Zone_d_impression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FOUILLERON Antoine</dc:creator>
  <cp:lastModifiedBy>EMBS Gaëlle</cp:lastModifiedBy>
  <cp:lastPrinted>2023-12-29T16:20:13Z</cp:lastPrinted>
  <dcterms:created xsi:type="dcterms:W3CDTF">2023-02-08T21:39:54Z</dcterms:created>
  <dcterms:modified xsi:type="dcterms:W3CDTF">2024-01-31T16:03:20Z</dcterms:modified>
</cp:coreProperties>
</file>